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13.xml" ContentType="application/vnd.openxmlformats-officedocument.spreadsheetml.worksheet+xml"/>
  <Override PartName="/xl/worksheets/sheet14.xml" ContentType="application/vnd.openxmlformats-officedocument.spreadsheetml.worksheet+xml"/>
  <Override PartName="/xl/worksheets/sheet11.xml" ContentType="application/vnd.openxmlformats-officedocument.spreadsheetml.worksheet+xml"/>
  <Override PartName="/xl/worksheets/sheet5.xml" ContentType="application/vnd.openxmlformats-officedocument.spreadsheetml.worksheet+xml"/>
  <Override PartName="/xl/worksheets/sheet12.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9.xml" ContentType="application/vnd.openxmlformats-officedocument.spreadsheetml.worksheet+xml"/>
  <Override PartName="/xl/worksheets/sheet8.xml" ContentType="application/vnd.openxmlformats-officedocument.spreadsheetml.worksheet+xml"/>
  <Override PartName="/xl/worksheets/sheet10.xml" ContentType="application/vnd.openxmlformats-officedocument.spreadsheetml.worksheet+xml"/>
  <Override PartName="/xl/comments1.xml" ContentType="application/vnd.openxmlformats-officedocument.spreadsheetml.comments+xml"/>
  <Override PartName="/docProps/core.xml" ContentType="application/vnd.openxmlformats-package.core-properties+xml"/>
  <Override PartName="/xl/calcChain.xml" ContentType="application/vnd.openxmlformats-officedocument.spreadsheetml.calcChain+xml"/>
  <Override PartName="/xl/comments2.xml" ContentType="application/vnd.openxmlformats-officedocument.spreadsheetml.comment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240" yWindow="105" windowWidth="14805" windowHeight="8010" firstSheet="8" activeTab="14"/>
  </bookViews>
  <sheets>
    <sheet name="distribuccion presupuestal" sheetId="18" r:id="rId1"/>
    <sheet name="dir. desarrollo" sheetId="1" r:id="rId2"/>
    <sheet name="dir. telecomunicaciones" sheetId="7" r:id="rId3"/>
    <sheet name="dir. seg. aerop." sheetId="4" r:id="rId4"/>
    <sheet name="dir. navegacion aerea" sheetId="5" r:id="rId5"/>
    <sheet name="sec. general" sheetId="11" r:id="rId6"/>
    <sheet name="dir. informatica" sheetId="3" r:id="rId7"/>
    <sheet name="grupo inmuebles" sheetId="2" r:id="rId8"/>
    <sheet name="dir. talento" sheetId="6" r:id="rId9"/>
    <sheet name="sec. seguridad aerea" sheetId="10" r:id="rId10"/>
    <sheet name="subdirección gral" sheetId="12" r:id="rId11"/>
    <sheet name="of. cea" sheetId="8" r:id="rId12"/>
    <sheet name="of. comercializacion" sheetId="9" r:id="rId13"/>
    <sheet name="reg cundinamarca" sheetId="15" r:id="rId14"/>
    <sheet name="reg antioquia" sheetId="14" r:id="rId15"/>
    <sheet name="reg atlantico" sheetId="13" r:id="rId16"/>
    <sheet name="reg norte santander" sheetId="16" r:id="rId17"/>
    <sheet name="reg meta" sheetId="17" r:id="rId18"/>
  </sheets>
  <definedNames>
    <definedName name="_xlnm._FilterDatabase" localSheetId="1" hidden="1">'dir. desarrollo'!$A$8:$G$122</definedName>
    <definedName name="_xlnm._FilterDatabase" localSheetId="4" hidden="1">'dir. navegacion aerea'!$A$8:$WUR$239</definedName>
    <definedName name="_xlnm._FilterDatabase" localSheetId="3" hidden="1">'dir. seg. aerop.'!$A$8:$WUG$223</definedName>
    <definedName name="_xlnm._FilterDatabase" localSheetId="8" hidden="1">'dir. talento'!$A$8:$WUD$21</definedName>
    <definedName name="_xlnm._FilterDatabase" localSheetId="2" hidden="1">'dir. telecomunicaciones'!$A$7:$WVN$35</definedName>
    <definedName name="_xlnm._FilterDatabase" localSheetId="11" hidden="1">'of. cea'!$A$8:$G$18</definedName>
    <definedName name="_xlnm._FilterDatabase" localSheetId="9" hidden="1">'sec. seguridad aerea'!$A$8:$G$20</definedName>
    <definedName name="_xlnm.Print_Titles" localSheetId="1">'dir. desarrollo'!$1:$7</definedName>
    <definedName name="_xlnm.Print_Titles" localSheetId="6">'dir. informatica'!$1:$7</definedName>
    <definedName name="_xlnm.Print_Titles" localSheetId="4">'dir. navegacion aerea'!$1:$7</definedName>
    <definedName name="_xlnm.Print_Titles" localSheetId="3">'dir. seg. aerop.'!$1:$7</definedName>
    <definedName name="_xlnm.Print_Titles" localSheetId="2">'dir. telecomunicaciones'!$1:$6</definedName>
    <definedName name="_xlnm.Print_Titles" localSheetId="14">'reg antioquia'!$1:$7</definedName>
    <definedName name="_xlnm.Print_Titles" localSheetId="15">'reg atlantico'!$1:$7</definedName>
    <definedName name="_xlnm.Print_Titles" localSheetId="13">'reg cundinamarca'!$1:$7</definedName>
    <definedName name="_xlnm.Print_Titles" localSheetId="17">'reg meta'!$1:$7</definedName>
    <definedName name="_xlnm.Print_Titles" localSheetId="16">'reg norte santander'!$1:$7</definedName>
  </definedNames>
  <calcPr calcId="144525"/>
</workbook>
</file>

<file path=xl/calcChain.xml><?xml version="1.0" encoding="utf-8"?>
<calcChain xmlns="http://schemas.openxmlformats.org/spreadsheetml/2006/main">
  <c r="C184" i="15" l="1"/>
  <c r="C182" i="15"/>
  <c r="C169" i="15"/>
  <c r="C159" i="15"/>
  <c r="C156" i="15"/>
  <c r="C155" i="15" s="1"/>
  <c r="C147" i="15"/>
  <c r="C140" i="15"/>
  <c r="C134" i="15"/>
  <c r="C127" i="15"/>
  <c r="C120" i="15"/>
  <c r="C119" i="15" s="1"/>
  <c r="C117" i="15"/>
  <c r="C115" i="15"/>
  <c r="C114" i="15"/>
  <c r="C112" i="15"/>
  <c r="C110" i="15"/>
  <c r="C108" i="15"/>
  <c r="C106" i="15"/>
  <c r="C104" i="15"/>
  <c r="C102" i="15"/>
  <c r="C100" i="15"/>
  <c r="C99" i="15"/>
  <c r="C97" i="15"/>
  <c r="C92" i="15"/>
  <c r="C90" i="15"/>
  <c r="C82" i="15"/>
  <c r="C77" i="15"/>
  <c r="C75" i="15"/>
  <c r="C72" i="15"/>
  <c r="C70" i="15"/>
  <c r="C69" i="15" s="1"/>
  <c r="C67" i="15"/>
  <c r="C66" i="15" s="1"/>
  <c r="C64" i="15"/>
  <c r="C57" i="15"/>
  <c r="C54" i="15"/>
  <c r="C50" i="15"/>
  <c r="C46" i="15"/>
  <c r="C44" i="15"/>
  <c r="C38" i="15"/>
  <c r="C37" i="15" s="1"/>
  <c r="C31" i="15"/>
  <c r="C30" i="15" s="1"/>
  <c r="C16" i="15"/>
  <c r="C10" i="15"/>
  <c r="C9" i="15"/>
  <c r="G52" i="18" l="1"/>
  <c r="G50" i="18"/>
  <c r="G48" i="18"/>
  <c r="G46" i="18"/>
  <c r="G44" i="18"/>
  <c r="G42" i="18"/>
  <c r="G40" i="18"/>
  <c r="G39" i="18"/>
  <c r="G37" i="18"/>
  <c r="G34" i="18"/>
  <c r="G33" i="18"/>
  <c r="G31" i="18"/>
  <c r="G30" i="18"/>
  <c r="G29" i="18"/>
  <c r="G28" i="18"/>
  <c r="G26" i="18"/>
  <c r="G25" i="18"/>
  <c r="G24" i="18"/>
  <c r="G23" i="18"/>
  <c r="G22" i="18"/>
  <c r="G21" i="18"/>
  <c r="G20" i="18"/>
  <c r="G19" i="18"/>
  <c r="G18" i="18"/>
  <c r="G17" i="18"/>
  <c r="G15" i="18"/>
  <c r="G14" i="18"/>
  <c r="G13" i="18"/>
  <c r="G12" i="18"/>
  <c r="G11" i="18"/>
  <c r="G10" i="18"/>
  <c r="G9" i="18"/>
  <c r="G8" i="18"/>
  <c r="E43" i="18"/>
  <c r="F43" i="18"/>
  <c r="E41" i="18"/>
  <c r="F41" i="18"/>
  <c r="E38" i="18"/>
  <c r="F38" i="18"/>
  <c r="E36" i="18"/>
  <c r="F36" i="18"/>
  <c r="F35" i="18" s="1"/>
  <c r="E32" i="18"/>
  <c r="F32" i="18"/>
  <c r="E27" i="18"/>
  <c r="F27" i="18"/>
  <c r="E16" i="18"/>
  <c r="F16" i="18"/>
  <c r="E7" i="18"/>
  <c r="F7" i="18"/>
  <c r="E45" i="18"/>
  <c r="F45" i="18"/>
  <c r="E47" i="18"/>
  <c r="F47" i="18"/>
  <c r="E49" i="18"/>
  <c r="F49" i="18"/>
  <c r="E51" i="18"/>
  <c r="F51" i="18"/>
  <c r="C104" i="5"/>
  <c r="F6" i="18" l="1"/>
  <c r="E6" i="18"/>
  <c r="E35" i="18"/>
  <c r="C46" i="1"/>
  <c r="G44" i="1"/>
  <c r="E5" i="18" l="1"/>
  <c r="F5" i="18"/>
  <c r="C195" i="13"/>
  <c r="C121" i="1" l="1"/>
  <c r="C77" i="1"/>
  <c r="C52" i="1"/>
  <c r="G43" i="1"/>
  <c r="G41" i="1"/>
  <c r="G38" i="1"/>
  <c r="C28" i="1"/>
  <c r="C25" i="1"/>
  <c r="C9" i="1"/>
  <c r="C8" i="1" l="1"/>
  <c r="C49" i="7"/>
  <c r="C44" i="7"/>
  <c r="C41" i="7"/>
  <c r="C39" i="7"/>
  <c r="C33" i="7"/>
  <c r="C32" i="7" s="1"/>
  <c r="C27" i="7"/>
  <c r="C21" i="7"/>
  <c r="C15" i="7"/>
  <c r="C12" i="7"/>
  <c r="C8" i="7"/>
  <c r="C7" i="7" l="1"/>
  <c r="C233" i="13" l="1"/>
  <c r="C228" i="13"/>
  <c r="C215" i="13"/>
  <c r="C205" i="13"/>
  <c r="C183" i="13"/>
  <c r="C168" i="13"/>
  <c r="C163" i="13"/>
  <c r="C153" i="13"/>
  <c r="C146" i="13"/>
  <c r="C132" i="13"/>
  <c r="C114" i="13"/>
  <c r="C102" i="13"/>
  <c r="C101" i="13" s="1"/>
  <c r="C99" i="13"/>
  <c r="C98" i="13" s="1"/>
  <c r="C96" i="13"/>
  <c r="C95" i="13" s="1"/>
  <c r="C93" i="13"/>
  <c r="C92" i="13" s="1"/>
  <c r="C90" i="13"/>
  <c r="C88" i="13"/>
  <c r="C83" i="13"/>
  <c r="C61" i="13"/>
  <c r="C54" i="13"/>
  <c r="C48" i="13"/>
  <c r="C18" i="13"/>
  <c r="C15" i="13"/>
  <c r="C10" i="13"/>
  <c r="C202" i="13" l="1"/>
  <c r="C194" i="13" s="1"/>
  <c r="C113" i="13"/>
  <c r="C67" i="13"/>
  <c r="C152" i="13"/>
  <c r="C9" i="13"/>
  <c r="C46" i="13"/>
  <c r="C47" i="13"/>
  <c r="C141" i="16"/>
  <c r="G51" i="18"/>
  <c r="G49" i="18"/>
  <c r="G47" i="18"/>
  <c r="G45" i="18"/>
  <c r="G43" i="18"/>
  <c r="G41" i="18"/>
  <c r="G38" i="18"/>
  <c r="G36" i="18"/>
  <c r="G32" i="18"/>
  <c r="G27" i="18"/>
  <c r="G16" i="18"/>
  <c r="G7" i="18"/>
  <c r="G6" i="18"/>
  <c r="G35" i="18" l="1"/>
  <c r="G5" i="18" s="1"/>
  <c r="C8" i="13"/>
  <c r="C116" i="14"/>
  <c r="C114" i="14"/>
  <c r="C101" i="14"/>
  <c r="C91" i="14"/>
  <c r="C78" i="14"/>
  <c r="C73" i="14"/>
  <c r="C25" i="14"/>
  <c r="C22" i="14"/>
  <c r="C13" i="14"/>
  <c r="C10" i="14"/>
  <c r="C9" i="14" l="1"/>
  <c r="C8" i="14" s="1"/>
  <c r="C93" i="17"/>
  <c r="C91" i="17"/>
  <c r="C81" i="17"/>
  <c r="C77" i="17"/>
  <c r="C73" i="17"/>
  <c r="C71" i="17"/>
  <c r="C69" i="17"/>
  <c r="C65" i="17"/>
  <c r="C53" i="17"/>
  <c r="C51" i="17"/>
  <c r="C49" i="17"/>
  <c r="C44" i="17"/>
  <c r="C41" i="17"/>
  <c r="C34" i="17"/>
  <c r="C23" i="17"/>
  <c r="C11" i="17"/>
  <c r="C9" i="17"/>
  <c r="C8" i="17" s="1"/>
  <c r="C214" i="16" l="1"/>
  <c r="C210" i="16"/>
  <c r="C172" i="16"/>
  <c r="C165" i="16"/>
  <c r="C148" i="16"/>
  <c r="C144" i="16"/>
  <c r="C123" i="16"/>
  <c r="C82" i="16"/>
  <c r="C74" i="16"/>
  <c r="C73" i="16" s="1"/>
  <c r="C66" i="16"/>
  <c r="C50" i="16"/>
  <c r="C32" i="16"/>
  <c r="C9" i="16"/>
  <c r="C223" i="16" l="1"/>
  <c r="C155" i="16"/>
  <c r="C8" i="16" s="1"/>
  <c r="C9" i="12" l="1"/>
  <c r="C8" i="12"/>
  <c r="C9" i="11" l="1"/>
  <c r="C8" i="11" s="1"/>
  <c r="C9" i="10" l="1"/>
  <c r="C8" i="10" s="1"/>
  <c r="C9" i="9" l="1"/>
  <c r="C8" i="9" s="1"/>
  <c r="C9" i="8" l="1"/>
  <c r="C8" i="8" s="1"/>
  <c r="C9" i="6" l="1"/>
  <c r="C8" i="6" s="1"/>
  <c r="C223" i="5" l="1"/>
  <c r="C222" i="5"/>
  <c r="C221" i="5"/>
  <c r="C220" i="5"/>
  <c r="C219" i="5"/>
  <c r="C218" i="5"/>
  <c r="C217" i="5"/>
  <c r="C216" i="5"/>
  <c r="C215" i="5"/>
  <c r="C214" i="5"/>
  <c r="C213" i="5"/>
  <c r="C212" i="5"/>
  <c r="C211" i="5"/>
  <c r="C210" i="5"/>
  <c r="C209" i="5"/>
  <c r="C208" i="5"/>
  <c r="C207" i="5"/>
  <c r="C206" i="5"/>
  <c r="C205" i="5"/>
  <c r="C204" i="5"/>
  <c r="C203" i="5"/>
  <c r="C202" i="5"/>
  <c r="C201" i="5"/>
  <c r="C200" i="5"/>
  <c r="C199" i="5"/>
  <c r="C198" i="5"/>
  <c r="C197" i="5"/>
  <c r="C196" i="5"/>
  <c r="C115" i="5"/>
  <c r="C60" i="5"/>
  <c r="C61" i="5" s="1"/>
  <c r="C62" i="5" s="1"/>
  <c r="C63" i="5" s="1"/>
  <c r="C64" i="5" s="1"/>
  <c r="C65" i="5" s="1"/>
  <c r="C66" i="5" s="1"/>
  <c r="C15" i="5"/>
  <c r="C14" i="5"/>
  <c r="C13" i="5"/>
  <c r="C12" i="5"/>
  <c r="C11" i="5"/>
  <c r="C9" i="5"/>
  <c r="C67" i="5" l="1"/>
  <c r="C68" i="5"/>
  <c r="C69" i="5" s="1"/>
  <c r="C70" i="5" s="1"/>
  <c r="C71" i="5" s="1"/>
  <c r="C8" i="5" l="1"/>
  <c r="C214" i="4"/>
  <c r="C200" i="4"/>
  <c r="C159" i="4"/>
  <c r="C137" i="4" s="1"/>
  <c r="C115" i="4"/>
  <c r="C113" i="4"/>
  <c r="C111" i="4"/>
  <c r="C109" i="4"/>
  <c r="C108" i="4"/>
  <c r="C106" i="4"/>
  <c r="C105" i="4"/>
  <c r="C100" i="4"/>
  <c r="C92" i="4"/>
  <c r="C90" i="4"/>
  <c r="C89" i="4"/>
  <c r="C80" i="4"/>
  <c r="C76" i="4"/>
  <c r="C70" i="4"/>
  <c r="C69" i="4"/>
  <c r="C48" i="4"/>
  <c r="C38" i="4"/>
  <c r="C37" i="4"/>
  <c r="C36" i="4"/>
  <c r="C35" i="4"/>
  <c r="C34" i="4"/>
  <c r="C33" i="4"/>
  <c r="C24" i="4"/>
  <c r="C23" i="4"/>
  <c r="C21" i="4"/>
  <c r="C9" i="4"/>
  <c r="C19" i="4" l="1"/>
  <c r="C191" i="4"/>
  <c r="C22" i="3"/>
  <c r="C9" i="3"/>
  <c r="C8" i="3"/>
  <c r="C9" i="2"/>
  <c r="C8" i="2"/>
  <c r="C8" i="4" l="1"/>
</calcChain>
</file>

<file path=xl/comments1.xml><?xml version="1.0" encoding="utf-8"?>
<comments xmlns="http://schemas.openxmlformats.org/spreadsheetml/2006/main">
  <authors>
    <author>Autor</author>
  </authors>
  <commentList>
    <comment ref="C10" authorId="0">
      <text>
        <r>
          <rPr>
            <b/>
            <sz val="8"/>
            <color rgb="FF000000"/>
            <rFont val="Tahoma"/>
            <family val="2"/>
          </rPr>
          <t>Autor:</t>
        </r>
        <r>
          <rPr>
            <sz val="8"/>
            <color rgb="FF000000"/>
            <rFont val="Tahoma"/>
            <family val="2"/>
          </rPr>
          <t xml:space="preserve">
vigencias 2011: 1404,382,470
vigencia 2012: 1239,221,718</t>
        </r>
      </text>
    </comment>
    <comment ref="G11" authorId="0">
      <text>
        <r>
          <rPr>
            <b/>
            <sz val="8"/>
            <color rgb="FF000000"/>
            <rFont val="Tahoma"/>
            <family val="2"/>
          </rPr>
          <t>Autor:</t>
        </r>
        <r>
          <rPr>
            <sz val="8"/>
            <color rgb="FF000000"/>
            <rFont val="Tahoma"/>
            <family val="2"/>
          </rPr>
          <t xml:space="preserve">
VIGENCIAS FUTURAS</t>
        </r>
      </text>
    </comment>
    <comment ref="B16" authorId="0">
      <text>
        <r>
          <rPr>
            <sz val="8"/>
            <color rgb="FF000000"/>
            <rFont val="Tahoma"/>
            <family val="2"/>
          </rPr>
          <t>VF 2013 $4.055.000.000</t>
        </r>
      </text>
    </comment>
    <comment ref="C16" authorId="0">
      <text>
        <r>
          <rPr>
            <b/>
            <sz val="9"/>
            <color rgb="FF000000"/>
            <rFont val="Tahoma"/>
            <family val="2"/>
          </rPr>
          <t>Autor:</t>
        </r>
        <r>
          <rPr>
            <sz val="9"/>
            <color rgb="FF000000"/>
            <rFont val="Tahoma"/>
            <family val="2"/>
          </rPr>
          <t xml:space="preserve">
dinero de 2012, pendiente completar recursos con vigencias 2013 </t>
        </r>
      </text>
    </comment>
    <comment ref="B17" authorId="0">
      <text>
        <r>
          <rPr>
            <sz val="8"/>
            <color rgb="FF000000"/>
            <rFont val="Tahoma"/>
            <family val="2"/>
          </rPr>
          <t>VF 2013 $4.055.000.000</t>
        </r>
      </text>
    </comment>
    <comment ref="A18" authorId="0">
      <text>
        <r>
          <rPr>
            <b/>
            <sz val="8"/>
            <color rgb="FF000000"/>
            <rFont val="Tahoma"/>
            <family val="2"/>
          </rPr>
          <t>Autor:
adquisicion equipos SAR</t>
        </r>
      </text>
    </comment>
    <comment ref="A30" authorId="0">
      <text>
        <r>
          <rPr>
            <b/>
            <sz val="8"/>
            <color rgb="FF000000"/>
            <rFont val="Tahoma"/>
            <family val="2"/>
          </rPr>
          <t>Autor:
ADQUISICION HERRAMIENTAS SEI</t>
        </r>
      </text>
    </comment>
    <comment ref="C189" authorId="0">
      <text>
        <r>
          <rPr>
            <b/>
            <sz val="9"/>
            <color rgb="FF000000"/>
            <rFont val="Tahoma"/>
            <family val="2"/>
          </rPr>
          <t>Autor:</t>
        </r>
        <r>
          <rPr>
            <sz val="9"/>
            <color rgb="FF000000"/>
            <rFont val="Tahoma"/>
            <family val="2"/>
          </rPr>
          <t xml:space="preserve">
mayor cantidad de equipos</t>
        </r>
      </text>
    </comment>
    <comment ref="C190" authorId="0">
      <text>
        <r>
          <rPr>
            <b/>
            <sz val="9"/>
            <color rgb="FF000000"/>
            <rFont val="Tahoma"/>
            <family val="2"/>
          </rPr>
          <t>Autor:</t>
        </r>
        <r>
          <rPr>
            <sz val="9"/>
            <color rgb="FF000000"/>
            <rFont val="Tahoma"/>
            <family val="2"/>
          </rPr>
          <t xml:space="preserve">
mayor cantidad de equipos</t>
        </r>
      </text>
    </comment>
  </commentList>
</comments>
</file>

<file path=xl/comments2.xml><?xml version="1.0" encoding="utf-8"?>
<comments xmlns="http://schemas.openxmlformats.org/spreadsheetml/2006/main">
  <authors>
    <author>Autor</author>
  </authors>
  <commentList>
    <comment ref="B78" authorId="0">
      <text>
        <r>
          <rPr>
            <b/>
            <sz val="10"/>
            <color rgb="FF000000"/>
            <rFont val="Tahoma"/>
            <family val="2"/>
          </rPr>
          <t xml:space="preserve">REALIZAR EL MANTENIMIETO Y RECARGA DE EXTINTORES EN LOS AEROPUERTOS DEPENDIENTES DE LA REGIONAL 
</t>
        </r>
        <r>
          <rPr>
            <sz val="10"/>
            <color rgb="FF000000"/>
            <rFont val="Tahoma"/>
            <family val="2"/>
          </rPr>
          <t xml:space="preserve">
</t>
        </r>
      </text>
    </comment>
  </commentList>
</comments>
</file>

<file path=xl/sharedStrings.xml><?xml version="1.0" encoding="utf-8"?>
<sst xmlns="http://schemas.openxmlformats.org/spreadsheetml/2006/main" count="2746" uniqueCount="1107">
  <si>
    <t>UNIDAD ADMINISTRATIVA ESPECIAL DE AERONAUTICA CIVIL</t>
  </si>
  <si>
    <t xml:space="preserve">CRONOGRAMAS DE INVERSION  PROYECTO, ACTIVIDAD Y UNIDAD DE NEGOCIO </t>
  </si>
  <si>
    <t>DIRECCION DE DESARROLLO AEROPORTUARIO - VIGENCIA: 2012</t>
  </si>
  <si>
    <t>ETAPA PRECONTRACTUAL</t>
  </si>
  <si>
    <t>ETAPA CONTRACTUAL</t>
  </si>
  <si>
    <t>Nombre del proyecto y actividad</t>
  </si>
  <si>
    <t>Aeropuerto / Estación / Regional</t>
  </si>
  <si>
    <t xml:space="preserve">Valor  apropiado </t>
  </si>
  <si>
    <t>Mes  de radicacion proyecto en la Direccion administrativa</t>
  </si>
  <si>
    <t xml:space="preserve">Mes previsto para la Adjudicación y Registro Presupuestal </t>
  </si>
  <si>
    <t>Mes de inicio del contrato</t>
  </si>
  <si>
    <t>Mes de terminación del contrato</t>
  </si>
  <si>
    <t>TOTAL  DESARROLLO AEROPORTUARIO</t>
  </si>
  <si>
    <t>CONSTRUCCION DE INFRAESTRUCTURA AEROPORTUARIA A NIVEL NACIONAL</t>
  </si>
  <si>
    <t>CONSTRUCCION DE TORRES DE CONTROL</t>
  </si>
  <si>
    <t>AEROPUERTO VILLAGARZON</t>
  </si>
  <si>
    <t>INTERVENTORIAS.</t>
  </si>
  <si>
    <t>AEROPUERTO ELDORADO</t>
  </si>
  <si>
    <t>AEROPUERTO IBAGUE</t>
  </si>
  <si>
    <t>AEROPUERTO EL YOPAL</t>
  </si>
  <si>
    <t>ESTUDIOS Y DISEÑOS</t>
  </si>
  <si>
    <t>NIVEL CENTRAL</t>
  </si>
  <si>
    <t xml:space="preserve">CONSTRUCCIÓN PISTA AEROPUERTO DE IPIALES NARIÑO </t>
  </si>
  <si>
    <t xml:space="preserve">CONSTRUCCIÓN PISTA </t>
  </si>
  <si>
    <t xml:space="preserve"> IPIALES</t>
  </si>
  <si>
    <t>INTERVENTORIA</t>
  </si>
  <si>
    <t>MANTENIMIENTO Y CONSERVACION DE LA INFRAESTRUCTURA AEROPORTUARIA.</t>
  </si>
  <si>
    <t>MANTENIMIENTO DE PISTAS.</t>
  </si>
  <si>
    <t>AEROPUERTO MARIQUITA</t>
  </si>
  <si>
    <t>AEROPUERTO SANTA MARTA</t>
  </si>
  <si>
    <t>AEROPUERTO RIOHACHA</t>
  </si>
  <si>
    <t>AEROPUERTO PASTO</t>
  </si>
  <si>
    <t>AERPUERTO POPAYAN</t>
  </si>
  <si>
    <t>AEROPUERTO CUCUTA</t>
  </si>
  <si>
    <t>MEJORAMIENTO ZONAS DE SEGURIDAD Y CANALES.</t>
  </si>
  <si>
    <t>AEROPUERTO LETICIA</t>
  </si>
  <si>
    <t>AEROPUERTO ARMENIA</t>
  </si>
  <si>
    <t>AMPLIACION DE PLATAFORMAS.</t>
  </si>
  <si>
    <t>AEROPUERTO NUQUI</t>
  </si>
  <si>
    <t>AEROPUERTO BUENAVENTURA</t>
  </si>
  <si>
    <t>AEROPUERTO CALI</t>
  </si>
  <si>
    <t>MANTENIMIENTO DE INFRAESTRUCTURA COMPLEMENTARIA</t>
  </si>
  <si>
    <t>MEJORAMIENTO Y RECUPERACION ESTACIONES DE RADIOAYUDAS A NIVEL NACIONAL.</t>
  </si>
  <si>
    <t>MEJORAMIENTO VIAS DE ACCESO ESTACIONES AERONAUTICAS.</t>
  </si>
  <si>
    <t>ESTACION SANTA  ANA</t>
  </si>
  <si>
    <t>ESTACION MADRO?O</t>
  </si>
  <si>
    <t>ESTACION CERRO JURISDICCIONES</t>
  </si>
  <si>
    <t>MANTENIMIENTO DE INFRAESTRUCTURA DE AEROPUERTOS PARA LA PROSPERIDAD</t>
  </si>
  <si>
    <t>ADECUACION MANTENIMIENTO Y MEJORAMIENTO DE LA INFRAESTRUCTURA AMBIENTAL AEROPORTUARIA.</t>
  </si>
  <si>
    <t>MANTENIMIENTO DE SISTEMAS DE TRATAMIENTO DE AGUAS</t>
  </si>
  <si>
    <t>AEROPUERTO PUERTO ASIS</t>
  </si>
  <si>
    <t>AEROPUERTO SAN VICENTE CAGUAN</t>
  </si>
  <si>
    <t>AEROPUERTO FLORENCIA</t>
  </si>
  <si>
    <t>AEROPUERTO GUAPI</t>
  </si>
  <si>
    <t>AEROPUERTO IPIALES</t>
  </si>
  <si>
    <t>AEROPUERTO TUMACO</t>
  </si>
  <si>
    <t>AEROPUERTO ARAUCA</t>
  </si>
  <si>
    <t>AEROPUERTO OCA?A</t>
  </si>
  <si>
    <t>AEROPUERTO VILLAVICENCIO</t>
  </si>
  <si>
    <t>AEROPUERTO MITU</t>
  </si>
  <si>
    <t>MANTENIMIENTO DE SISTEMAS DE MANEJO Y DISPOSICION DE RESIDUOS SOLIDOS.</t>
  </si>
  <si>
    <t>AEROPUERTO BARRANQUILLA</t>
  </si>
  <si>
    <t>MANTENIMIENTO DE INSTALACIONES HIDRAULICAS Y SANITARIAS.</t>
  </si>
  <si>
    <t>MEJORAMIENTO DE LOS SISTEMAS DE TRATAMIENTOS DE AGUAS.</t>
  </si>
  <si>
    <t>PROGRAMAS DE CONTROL GEOTECNICO.</t>
  </si>
  <si>
    <t>PROGRAMAS DE MEJORAMIENTO PARA LA PREVENCION DEL PELIGRO AVIARIO.</t>
  </si>
  <si>
    <t>LEVANTAMIENTO DE INFORMACION PARA ESTUDIOS, PLANES Y PROGRAMAS AMBIENTALES.</t>
  </si>
  <si>
    <t>ELABORACION DE PROGRAMAS DE MONITOREO DE CALIDAD DE AGUAS, AIRE, RUIDO Y MANEJO DE RESIDUOS SOLIDOS.</t>
  </si>
  <si>
    <t>AEROPUERTO GUAYMARAL</t>
  </si>
  <si>
    <t>AEROPUERTO NEIVA</t>
  </si>
  <si>
    <t>AEROPUERTO TOLU</t>
  </si>
  <si>
    <t>AEROPUERTO PUERTO CARRE?O</t>
  </si>
  <si>
    <t>ELABORACION DE PLANES DE MANEJO AMBIENTAL, DIAGNOSTICOS AMBIENTALES.</t>
  </si>
  <si>
    <t>AEROPUERTO PUERTO BERRIO</t>
  </si>
  <si>
    <t>ESTUDIOS AMBIENTALES.</t>
  </si>
  <si>
    <t>TRAMITES DE EVALUACION ANTE AUTORIDADES AMBIENTALES.</t>
  </si>
  <si>
    <t>INTERVENTORIAS AMBIENTALES</t>
  </si>
  <si>
    <t>MEJORAMIENTO Y MANTENIMIENTO DE LA INFRAESTRUCTURA ADMINISTRATIVA A NIVEL NACIONAL</t>
  </si>
  <si>
    <t>MANTENIMIENTO INSTALACIONES ADMINISTRATIVAS</t>
  </si>
  <si>
    <t xml:space="preserve">CRONOGRAMAS DE INVERSION </t>
  </si>
  <si>
    <t>OFICINA DE INMUEBLES- VIGENCIA: 2012</t>
  </si>
  <si>
    <t>ETAPA PREPARATORIA</t>
  </si>
  <si>
    <t>ETAPA  PRECONTRACTUAL</t>
  </si>
  <si>
    <t xml:space="preserve">Visita al área adquirir </t>
  </si>
  <si>
    <t xml:space="preserve">Elaboración del plano </t>
  </si>
  <si>
    <t xml:space="preserve">Recopilación y Solicitud de documentos de titulación  </t>
  </si>
  <si>
    <t>Estudio de Titulación</t>
  </si>
  <si>
    <t xml:space="preserve">Solicitud al IGAC del  avalúo </t>
  </si>
  <si>
    <t>Solicitud CDP compra inmueble</t>
  </si>
  <si>
    <t xml:space="preserve">Oferta a propietario/ Notificación </t>
  </si>
  <si>
    <t>Elaboracion minuta de escritura pública de compraventa</t>
  </si>
  <si>
    <t xml:space="preserve">Protocolización escritura pública  e Inscripción en Oficina de Instrumentos Públicos </t>
  </si>
  <si>
    <t xml:space="preserve">Fecha prevista para el registro Presupuestal </t>
  </si>
  <si>
    <t>TOTAL  OFICINA DE INMUEBLES</t>
  </si>
  <si>
    <t>ADQUISICION TERRENOS PARA CONSTRUCCION Y AMPLIACION DE AEROPUERTOS.</t>
  </si>
  <si>
    <t>ADQUISICION DE TERRENOS PARA AMPLIACION DE AEROPUERTOS.</t>
  </si>
  <si>
    <t>ADQUISICION DE DOCUMENTACION PARA LA ADQUISICION DE TERRENOS.</t>
  </si>
  <si>
    <t>N/A</t>
  </si>
  <si>
    <t>OBTENCION DOCUMENTACION ESTUDIO DE TITULACION PREVIO A FACTIBILIDAD DE ADQUISICION DE TERRENOS.</t>
  </si>
  <si>
    <t>ADQUISICION DE MEJORAS EN PREDIOS CEDIDOS GRATUITAMENTE A LA AEROCIVIL</t>
  </si>
  <si>
    <t>DIRECCION DE INFORMATICA - VIGENCIA: 2012</t>
  </si>
  <si>
    <t>TOTAL  DIRECCION DE INFORMATICA</t>
  </si>
  <si>
    <t>ADQUISICION DE SISTEMAS Y SERVICIOS INFORMATICOS PARA EL PLAN NACIONAL DE INFORMATICA.</t>
  </si>
  <si>
    <t>ADQUISICION, INSTALACION Y PUESTA EN FUNCIONAMIENTO DE MICROCOMPUTADORES (portatiles)</t>
  </si>
  <si>
    <t>ADQUISICION, INSTALACION Y PUESTA EN FUNCIONAMIENTO DE IMPRESORAS</t>
  </si>
  <si>
    <t>ADQUISICION, INSTALACION Y PUESTA EN FUNCIONAMIENTO DE SERVIDORES CORPORATIVOS</t>
  </si>
  <si>
    <t>ADQUISICION, INSTALACION Y PUESTA EN FUNCIONAMIENTO DE EQUIPOS PERIFERICOS</t>
  </si>
  <si>
    <t>ADQUISICION, INSTALACION Y PUESTA EN FUNCIONAMIENTO DE LICENCIAS DE AUTOMATIZACION DE OFICINA</t>
  </si>
  <si>
    <t>ADQUISICION, INSTALACION Y PUESTA EN FUNCIONAMIENTO DE LICENCIAS PARA LA RED DE INFORMACION</t>
  </si>
  <si>
    <t>ADQUISICION, INSTALACION Y PUESTA EN FUNCIONAMIENTO DE UNA ESTRUCTURA DE CABLEADO LOCAL QUE SOPORTE MAYOR CAPACIDAD PARA LAS DIFERENTES AREAS DE LA ENTIDAD.</t>
  </si>
  <si>
    <t>ADQUISICION, INSTALACION Y PUESTA EN FUNCIONAMIENTO DE SOLUCIONES INFORMATICAS PARA LAS AREAS ADMINISTRATIVAS, OPERATIVAS Y DE MISION DE LA ENTIDAD</t>
  </si>
  <si>
    <t>DISEÑO E IMPLEMENTACION DEL PLAN DE CONTINUIDAD DE LA INFRAESTRUCTURA DE TECNOLOGIA DE INFORMATICA DE LA ENTIDAD.</t>
  </si>
  <si>
    <t>ADQUISICION, INSTALACION Y PUESTA EN FUNCIONAMIENTO DE HARDWARE Y/O SOFTWARE PARA LA SEGURIDAD INFORMATICA DE LA ENTIDAD</t>
  </si>
  <si>
    <t>ADQUISICION, INSTALACION Y PUESTA EN FUNCIONAMIENTO DE EQUIPOS Y SOFTWARE PARA ADMINISTRACION DE LA RED.</t>
  </si>
  <si>
    <t>ADQUISICION E IMPLEMENTACION DE LOS SERVICIOS DE CANALES DE COMUNICACIONES PARA LOS SISTEMAS DE INFORMACIÓN.</t>
  </si>
  <si>
    <t>PROYECTO VIGENCIAS FUTURAS 2011 - 2014</t>
  </si>
  <si>
    <t>MANTENIMIENTO Y CONSERVACION DE EQUIPOS DE COMPUTACION.</t>
  </si>
  <si>
    <t>MANTENIMIENTO DE SERVIDORES.</t>
  </si>
  <si>
    <t>MANTENIMIENTO DE LA INFRAESTRUCTURA FISICA DE LA RED A NIVEL NACIONAL.</t>
  </si>
  <si>
    <t>MANTENIMIENTO Y CONSERVACION DE EQUIPOS MICROCOMPUTADORES E IMPRESORAS.</t>
  </si>
  <si>
    <t>PROYECTO VIGENCIAS FUTURAS 2010 - 2012</t>
  </si>
  <si>
    <t>ACTUALIZACION Y SOPORTE TECNICO DEL SW PARA MANEJO DE BASE DE DATOS ORACLE.</t>
  </si>
  <si>
    <t>ACTUALIZACION Y SOPORTE TECNICO DEL SW JDEDWARDS, SISTEMATIZANDO, ALFAGL Y COGNOS DE LAS AREAS FINANCIERA Y ADMINISTRATIVA DE LA ENTIDAD.</t>
  </si>
  <si>
    <t>ADQUISICION DE HERRAMIENTAS Y REPUESTOS PARA EQUIPOS DE LA INFRAESTRUCTURA  TECNOLOGICA INFORMATICA.</t>
  </si>
  <si>
    <t>ACTUALIZACION Y SOPORTE DEL SOFTWARE DE GESTION DE MANTENIMIENTO DE LA INFRAESTRUCTURA AERONAUTICA.</t>
  </si>
  <si>
    <t>ACTUALIZACION Y SOPORTE TECNICO DEL SOFTWARE DE GESTION DE RED DE LA AERONAUTICA - TIVOLI/SERVICE CENTER.</t>
  </si>
  <si>
    <t>ACTUALIZACION Y MANTENIMIENTO AL SOFTWARE DE LOS SISTEMAS DE INFORMACION DE LA ENTIDAD</t>
  </si>
  <si>
    <t>ACTUALIZACION Y AMPLIACION DEL SISTEMA DE INFORMACION GEOGRAFICO (GIS)</t>
  </si>
  <si>
    <t>DIRECCION DE SEGURIDAD AEROPORTUARIA - VIGENCIA: 2012</t>
  </si>
  <si>
    <t>TOTAL DIRECCION DE SUPERVISION Y SEGURIDAD</t>
  </si>
  <si>
    <t>ADQUISICION Y RENOVACION DE ELEMENTOS Y EQUIPOS PARA LA SEGURIDAD AEROPORTUARIA</t>
  </si>
  <si>
    <t>ADQUISICION, INSTALACION Y PUESTA EN FUNCIONAMIENTO DE CIRCUITOS CERRADOS DE TELEVISION Y GRABADORAS DIGITALES DE VIDEO.</t>
  </si>
  <si>
    <t>BARRANQUILLA</t>
  </si>
  <si>
    <t>NEIVA</t>
  </si>
  <si>
    <t>ADQUISICION DE SISTEMAS DE IDENTIFICACION</t>
  </si>
  <si>
    <t>ARMENIA</t>
  </si>
  <si>
    <t>IBAGUE</t>
  </si>
  <si>
    <t>LETICIA</t>
  </si>
  <si>
    <t>PASTO</t>
  </si>
  <si>
    <t>VILAVICENCIO</t>
  </si>
  <si>
    <t>TAME</t>
  </si>
  <si>
    <t>ADQUISICION DE SERVICIOS DE SEGURIDAD PARA EL CONTROL Y OPERACIÓN DE LOS SISTEMAS DE SEGURIDAD AEROPORTUARIA Y AYUDAS A LA NAVEGACION AEREA</t>
  </si>
  <si>
    <t>CONTRATACION DE SERVICIOS DE SEGURIDAD DESTINADOS A LA OPERACION DE SEGURIDAD AEROPORTUARIA Y PROTECCION DE PERIMETROS EN AEROPUERTOS Y ESTACIONES AERONAUTICAS.</t>
  </si>
  <si>
    <t>GENERAL REGIONAL CUNDINAMARCA</t>
  </si>
  <si>
    <t>AEROPUERTO PITALITO</t>
  </si>
  <si>
    <t>ESTACION  FLORENCIA</t>
  </si>
  <si>
    <t>ESTACION PUERTO ASIS</t>
  </si>
  <si>
    <t>ESTACION NORMANDIA</t>
  </si>
  <si>
    <t>GENERAL REGIONAL ANTIOQUIA</t>
  </si>
  <si>
    <t>AEROPUERTO RIONEGRO</t>
  </si>
  <si>
    <t>AEROPUERTO CIMITARRA</t>
  </si>
  <si>
    <t>AEROPUERTO CONDOTO</t>
  </si>
  <si>
    <t>AEROPUERTO CIENAGA DE ORO</t>
  </si>
  <si>
    <t>AEROPUERTO OTU - REMEDIOS</t>
  </si>
  <si>
    <t>ESTACION CERRO GORDO</t>
  </si>
  <si>
    <t>ESTACION LOS CEDROS</t>
  </si>
  <si>
    <t>ESTACION BAHIA SOLANO</t>
  </si>
  <si>
    <t>ESTACION NUQUI</t>
  </si>
  <si>
    <t>ESTACION JOSE MARIA CORDOVA</t>
  </si>
  <si>
    <t>ESTACION POPALITO</t>
  </si>
  <si>
    <t>ESTACION JARDIN</t>
  </si>
  <si>
    <t>GENERAL REGIONAL ATLANTICO</t>
  </si>
  <si>
    <t>AEROPUERTO MOMPOS</t>
  </si>
  <si>
    <t>AEROPUERTO MAGANGUE</t>
  </si>
  <si>
    <t>AEROPUERTO VALLEDUPAR</t>
  </si>
  <si>
    <t>ESTACION CIENAGA</t>
  </si>
  <si>
    <t>ESTACION POLO NUEVO</t>
  </si>
  <si>
    <t>ESTACION SAN ANDRES</t>
  </si>
  <si>
    <t>ESTACION VALLEDUPAR</t>
  </si>
  <si>
    <t>ESTACION LA CASONA</t>
  </si>
  <si>
    <t>ESTACION SANTA MARTA</t>
  </si>
  <si>
    <t>ESTACION ERNESTO CORTISSOZ</t>
  </si>
  <si>
    <t>ESTACION MALAMBO</t>
  </si>
  <si>
    <t>ESTACION CERRO ALGUACIL</t>
  </si>
  <si>
    <t>ESTACION CERRO EL CABRITO</t>
  </si>
  <si>
    <t>ESTACION PARICUICA</t>
  </si>
  <si>
    <t>GENERAL REGIONAL VALLE</t>
  </si>
  <si>
    <t>ESTACION BUENAVENTURA</t>
  </si>
  <si>
    <t>ESTACION MERCADERES</t>
  </si>
  <si>
    <t>ESTACION PASTO</t>
  </si>
  <si>
    <t>ESTACION TULUA</t>
  </si>
  <si>
    <t>ESTACION ROZO</t>
  </si>
  <si>
    <t>ESTACION EL PASO</t>
  </si>
  <si>
    <t>GENERAL REGIONAL NORTE DE SANTANDER</t>
  </si>
  <si>
    <t>AEROPUERTO SARAVENA</t>
  </si>
  <si>
    <t>AEROPUERTO TAME</t>
  </si>
  <si>
    <t>ESTACION CUCUTA</t>
  </si>
  <si>
    <t>ESTACION CHIVERA</t>
  </si>
  <si>
    <t>ESTACION CERRO ORIENTE</t>
  </si>
  <si>
    <t>GENERAL REGIONAL META</t>
  </si>
  <si>
    <t>ESTACION MITU</t>
  </si>
  <si>
    <t>ESTACION PUERTO CARRE?O</t>
  </si>
  <si>
    <t>ESTACION PUERTO INIRIDA</t>
  </si>
  <si>
    <t>ESTACION EL YOPAL</t>
  </si>
  <si>
    <t>ESTACION POMPEYA (VILLAVICENCI</t>
  </si>
  <si>
    <t>ADQUISICION DE INSUMOS Y ELEMENTOS PARA LA OPERACION DE PUESTOS DE VIGILANCIA POLICIAL.</t>
  </si>
  <si>
    <t>VIGILANCIA ADMINISTRATIVA</t>
  </si>
  <si>
    <t>AEROPUERTO CHAPARRAL</t>
  </si>
  <si>
    <t>AEROPUERTO FLANDES</t>
  </si>
  <si>
    <t>AEROPUERTO PAIPA</t>
  </si>
  <si>
    <t>AEROPUERTO AMALFI</t>
  </si>
  <si>
    <t>AEROPUERTO SAN MARCOS</t>
  </si>
  <si>
    <t>AEROPUERTO URRAO</t>
  </si>
  <si>
    <t>AEROPUERTO SAN ANDRES ISLA</t>
  </si>
  <si>
    <t>AEROPUERTO CARTAGENA</t>
  </si>
  <si>
    <t>AEROPUERTO AGUACHICA</t>
  </si>
  <si>
    <t>AEROPUERTO EL BANCO</t>
  </si>
  <si>
    <t>AEROPUERTO PLATO</t>
  </si>
  <si>
    <t>AEROPUERTO BUCARAMANGA</t>
  </si>
  <si>
    <t>AEROPUERTO ARAUQUITA</t>
  </si>
  <si>
    <t>AEROPUERTO CRAVONORTE</t>
  </si>
  <si>
    <t>AEROPUERTO BARRANCABERMEJA</t>
  </si>
  <si>
    <t>AEROPUERTO HATO COROZAL</t>
  </si>
  <si>
    <t>AEROPUERTO PAZ DE ARIPORO</t>
  </si>
  <si>
    <t>AEROPUERTO SAN MARTIN</t>
  </si>
  <si>
    <t>AEROPUERTO TRINIDAD</t>
  </si>
  <si>
    <t>AEROPUERTO TABLON DE TAMARA</t>
  </si>
  <si>
    <t>MANTENIMIENTO Y CONSERVACION DE EQUIPOS DE SEGURIDAD AEROPORTUARIA</t>
  </si>
  <si>
    <t>MANTENIMIENTO PREVENTIVO Y CORRECTIVO PARA LOS EQUIPOS DE RAYOS X Y DETECTORES DE METALES, CON SUS CORRESPONDIENTES KITS DE REPUESTOS.</t>
  </si>
  <si>
    <t>MANTENIMIENTO PREVENTIVO Y CORRECTIVO DE LOS CIRCUITOS CERRADOS DE TELEVISION Y LOS SISTEMAS DE COMUNICACIONES, CON SUS CORRESPONDIENTES KITS DE REPUESTOS.</t>
  </si>
  <si>
    <t>MANTENIMIENTO DE EQUIPOS DE IDENTIFICACION CON SU CORRESPONDIENTE KIT DE REPUESTOS E INSUMOS EN EL NIVEL CENTRAL.</t>
  </si>
  <si>
    <t>ASIGNADO PARA REGIONALES</t>
  </si>
  <si>
    <t>ADQUISICION DE EQUIPOS Y SERVICIOS MEDICOS PARA LAS SANIDADES AEROPORTUARIAS</t>
  </si>
  <si>
    <t>CONTRATACION MEDICOS</t>
  </si>
  <si>
    <t>CONTRATACION ENFERMEROS (AS).</t>
  </si>
  <si>
    <t>ADQUISICION MEDICAMENTOS Y SUMINISTROS</t>
  </si>
  <si>
    <t>DOTACION EQUIPOS PARA SANIDADES AEROPORTUARIAS</t>
  </si>
  <si>
    <t>ADQUISICION AMBULANCIAS</t>
  </si>
  <si>
    <t>DIRECCION DE SERVICIOS A LA NAVEGACION AEREA - VIGENCIA: 2012</t>
  </si>
  <si>
    <t>TOTAL  SERVICIOS NAVEGACION AEREA</t>
  </si>
  <si>
    <t>Adquisición de equipos de protección y extinción de incendios búsqueda y rescate</t>
  </si>
  <si>
    <t>ADQUISICION MAQUINAS DE EXTINCION DE INCENDIOS.</t>
  </si>
  <si>
    <t>Leticia</t>
  </si>
  <si>
    <t>Bucaramanga</t>
  </si>
  <si>
    <t>Rioacha</t>
  </si>
  <si>
    <t>Mitu</t>
  </si>
  <si>
    <t>Pasto</t>
  </si>
  <si>
    <t>CUCUTA</t>
  </si>
  <si>
    <t>ADQUISICION DE EQUIPOS DE RESCATE SEI-SAR</t>
  </si>
  <si>
    <t>Bogota</t>
  </si>
  <si>
    <t>Barranquilla</t>
  </si>
  <si>
    <t>Cucuta</t>
  </si>
  <si>
    <t>Valledupar</t>
  </si>
  <si>
    <t>Cali</t>
  </si>
  <si>
    <t>Santa Marta</t>
  </si>
  <si>
    <t>Villavicencio</t>
  </si>
  <si>
    <t>Rionegro</t>
  </si>
  <si>
    <t>San Andres</t>
  </si>
  <si>
    <t xml:space="preserve">ADQUISICION DE HERRAMIENTAS DE RESCATE SEI - SAR. (mandibulas de la vida, luces de esena, corta cinturones, </t>
  </si>
  <si>
    <t>Ibague</t>
  </si>
  <si>
    <t>popayan</t>
  </si>
  <si>
    <t>Ipiales</t>
  </si>
  <si>
    <t>tumaco</t>
  </si>
  <si>
    <t>Buenaventura</t>
  </si>
  <si>
    <t>Armenia</t>
  </si>
  <si>
    <t>Guapi</t>
  </si>
  <si>
    <t>Puerto Carreño</t>
  </si>
  <si>
    <t>Barrancabermeja</t>
  </si>
  <si>
    <t>Mariquita</t>
  </si>
  <si>
    <t>Guaymaral</t>
  </si>
  <si>
    <t>Flandes</t>
  </si>
  <si>
    <t>Neiva</t>
  </si>
  <si>
    <t>Florencia</t>
  </si>
  <si>
    <t>Puerto Asis</t>
  </si>
  <si>
    <t>Yopal</t>
  </si>
  <si>
    <t>Tame</t>
  </si>
  <si>
    <t>Arauca</t>
  </si>
  <si>
    <t>ADQUISICION DE EQUIPOS DE  PROTECCION PERSONAL SEI - SAR. (trajes aluminizados)</t>
  </si>
  <si>
    <t>ADQUISICION DE ELEMENTOS DE PROTECCION PERSONAL SEI - SAR.</t>
  </si>
  <si>
    <t>Tolu</t>
  </si>
  <si>
    <t>Ocaña</t>
  </si>
  <si>
    <t xml:space="preserve"> Mantenimiento y conservación de equipos de extincion de incendios y busqueda y rescate.</t>
  </si>
  <si>
    <t>MANTENIMIENTO PREVENTIVO Y CORRECTIVO DE VEHICULOS DE RESCATE SEI - SAR.</t>
  </si>
  <si>
    <t>Bogota 5</t>
  </si>
  <si>
    <t>Cali 2</t>
  </si>
  <si>
    <t>Villavicencio 2</t>
  </si>
  <si>
    <t>Bucaramanga 1</t>
  </si>
  <si>
    <t>Valledupar 1</t>
  </si>
  <si>
    <t>Barranquilla 1</t>
  </si>
  <si>
    <t>Rionegro 1</t>
  </si>
  <si>
    <t>Leticia 1</t>
  </si>
  <si>
    <t>Cucuta 1</t>
  </si>
  <si>
    <t>ADQUISICION DE COMBUSTIBLES Y LUBRICANTES SEI-SAR.</t>
  </si>
  <si>
    <t>BOGOTA</t>
  </si>
  <si>
    <t>RENOVACION DE LLANTAS PARA LAS MAQUINAS CONTRA INCENDIOS Y CARROS DE RESCATE.</t>
  </si>
  <si>
    <t>Tumaco</t>
  </si>
  <si>
    <t>SAR NACIONAL</t>
  </si>
  <si>
    <t>ADQUISICION PRODUCTOS MANTENIMIENTO Y LIMPIEZA MAQUINAS SEI-SAR.</t>
  </si>
  <si>
    <t>MANTENIMIENTO PREVENTIVO Y CORRECTIVO DE EQUIPOS Y  SEI-SAR (INCLUYE REPUESTOS).(MANDIBULAS DE LA VIDA, HIDROLAVADORAS, MOTOSIERRAS, GPS, EQUIPOS DE COMUNICACIÓN, EQUIPOS DE TOMA DE EVIDENCIA, PLANTAS ELECTRICAS, PLANTAS COMPRESORAS, RADIOS DE COMUNICACIONES )</t>
  </si>
  <si>
    <t>Rio Negro</t>
  </si>
  <si>
    <t>MANTENIMIENTO MAQUINAS DE BOMBEROS DE GRAN CAPACIDAD.</t>
  </si>
  <si>
    <t>Ibague 1</t>
  </si>
  <si>
    <t>Cali 4</t>
  </si>
  <si>
    <t>Pasto 2</t>
  </si>
  <si>
    <t>popayan 1</t>
  </si>
  <si>
    <t>Ipiales 1</t>
  </si>
  <si>
    <t>tumaco 2</t>
  </si>
  <si>
    <t>Buenaventura 1</t>
  </si>
  <si>
    <t>Armenia 2</t>
  </si>
  <si>
    <t>Leticia 2</t>
  </si>
  <si>
    <t>Guapi 1</t>
  </si>
  <si>
    <t>Mitu 1</t>
  </si>
  <si>
    <t>Puerto Carreño 1</t>
  </si>
  <si>
    <t>Barrancabermeja 2</t>
  </si>
  <si>
    <t>Bucaramanga 2</t>
  </si>
  <si>
    <t>Cucuta 2</t>
  </si>
  <si>
    <t>Valledupar 2</t>
  </si>
  <si>
    <t>Rioacha 2</t>
  </si>
  <si>
    <t>Santa Marta 2</t>
  </si>
  <si>
    <t>Mariquita 1</t>
  </si>
  <si>
    <t>Guaymaral 1</t>
  </si>
  <si>
    <t>Flandes 1</t>
  </si>
  <si>
    <t>Neiva 2</t>
  </si>
  <si>
    <t>Florencia 1</t>
  </si>
  <si>
    <t>Puerto Asis 1</t>
  </si>
  <si>
    <t>Yopal 2</t>
  </si>
  <si>
    <t>Tame 1</t>
  </si>
  <si>
    <t>Arauca 1</t>
  </si>
  <si>
    <t>San Jose del Guaviare 1</t>
  </si>
  <si>
    <t>Barramquilla 3</t>
  </si>
  <si>
    <t>MANTENIMIENTO MAQUINAS DE BOMBEROS DE INTERVENCION RAPIDA</t>
  </si>
  <si>
    <t xml:space="preserve">Tolu </t>
  </si>
  <si>
    <t xml:space="preserve">Arauca </t>
  </si>
  <si>
    <t xml:space="preserve">Guaymaral </t>
  </si>
  <si>
    <t>DIRECCION DE TALENTO HUMANO - VIGENCIA: 2012</t>
  </si>
  <si>
    <t>TOTAL DIRECCION TALENTO HUMANO</t>
  </si>
  <si>
    <t>APLICACION DE LOS PROGRAMAS DE SALUD OCUPACIONAL.</t>
  </si>
  <si>
    <t>S.O . ADQUISICION DE ELEMENTOS Y EQUIPOS DE PROTECCION PERSONAL.</t>
  </si>
  <si>
    <t>S.O - MANTENIMIENTO DE EQUIPOS DE SALUD OCUPACIONAL.</t>
  </si>
  <si>
    <t>S.O - ADQUISICION DE BOTIQUINES Y MEDICAMENTOS.</t>
  </si>
  <si>
    <t>S.O - ADQUISICION DE EQUIPOS Y ELEMENTOS  PRIMEROS AUXILIOS.</t>
  </si>
  <si>
    <t>S.O - CONTRATACION  DE LAS ACTIVIDADES DE SEÑALIZACION Y DEMARCACION.</t>
  </si>
  <si>
    <t>S. O - INTERVENCION PARA LA PREVENCION Y CONTROL EN EL USO DE ALCOHOL Y SUSTANCIAS PSICOACTIVAS.</t>
  </si>
  <si>
    <t>B.S BIENESTAR SOCIAL - REALIZACION DE EVENTOS DEPORTIVOS Y DOTACION.</t>
  </si>
  <si>
    <t>B.S - REALIZACION VACACIONES RECREATIVAS PARA HIJOS DE FUNCIONARIOS.</t>
  </si>
  <si>
    <t>PREPARACION PREPENSIONADOS - GRUPO FAMILIAR, SEMINARIOS, TALLERES, ETC.</t>
  </si>
  <si>
    <t>ADQUISICION DE SERVICIOS MEDICOS PARA EL PROGRAMA DE SALUD OCUPACIONAL.</t>
  </si>
  <si>
    <t>ADQUSICION DE PROGRAMAS DE INTERVENCION DE LAS CAMPAÑAS  EPIDEMIOLOGICAS</t>
  </si>
  <si>
    <t>SERVICIO DE ACONDICIONAMIENTO FISICO DEPORTIVO PARA LOS FUNCIONARIOS EN LAS INSTALACIONES DE LA ENTIDAD.</t>
  </si>
  <si>
    <t>DIRECCION DE TELECOMUNICACIONES - VIGENCIA: 2012</t>
  </si>
  <si>
    <t xml:space="preserve">Descripción Proyecto y actividad </t>
  </si>
  <si>
    <t>Mes  de radicacion proyecto en la Direccion Administrativa</t>
  </si>
  <si>
    <t>TOTAL DIRECCION DE TELECOMUNICACIONES</t>
  </si>
  <si>
    <t>AMPLIACION RED DE RADARES A NIVEL NACIONAL.</t>
  </si>
  <si>
    <t>ADQUISICION EQUIPOS Y REPUESTOS PARA SISTEMAS AEROPORTUARIOS NIVEL NACIONAL.</t>
  </si>
  <si>
    <t>ADQUISICION DE EQUIPOS Y SISTEMAS DE ENERGIA SOLAR Y COMERCIAL A NIVEL NACIONAL.</t>
  </si>
  <si>
    <t>ADQUISICION SERVICIO RED INTEGRADA DE MICROONDAS, CANALES TELEFONICOS Y TELEGRAFICOS NIVEL NACIONAL.</t>
  </si>
  <si>
    <t>PRESTACION DEL SERVICIO DE COMUNICACIONES POR MICROONDAS, FIBRA OPTICA O SATELITES A NIVEL NACIONAL E INTERNACIONAL.</t>
  </si>
  <si>
    <t>UTILIZACION SEGMENTO ESPACIAL PARA EL ESTABLECIMIENTO DE UNA RED MEDIANTE ESTACIONES TERRENAS DE LA UAEAC.</t>
  </si>
  <si>
    <t>PAGO MINISTERIO DE COMUNICACIONES</t>
  </si>
  <si>
    <t>pago único factura</t>
  </si>
  <si>
    <t>ADQUISICION DE EQUIPOS Y SISTEMAS PARA LA RED METEOROLOGICA AERONAUTICA.</t>
  </si>
  <si>
    <t>ADQUISICION DE EQUIPOS PARA REDES DE TELECOMUNICACIONES.</t>
  </si>
  <si>
    <t>ADQUISICION, INSTALACION Y PUESTA EN SERVICIO DE LOS SISTEMAS DE GRABACION MULTICANAL PARA ATC</t>
  </si>
  <si>
    <t>REPOSICION Y MANTENIMIENTO PARQUE AUTOMOTOR PARA LA OPERACION DE LA INFRAESTRUCTURA AERONAUTICA Y AEROPORTUARIA.</t>
  </si>
  <si>
    <t>REPOSICION PARQUE AUTOMOTOR PARA LA OPERACION AERONAUTICA Y AEROPORTUARIA.</t>
  </si>
  <si>
    <t>ADQUISICION DE EQUIPOS DEL PLAN NACIONAL DE AERONAVEGACION A NIVEL NACIONAL.</t>
  </si>
  <si>
    <t>MANTENIMIENTO Y CONSERVACION DEL SISTEMA DE TELECOMUNICACIONES Y AYUDAS A LA NAVEGACION AEREA A NIVEL NACIONAL.</t>
  </si>
  <si>
    <t>MANTENIMIENTO, CONSERVACION Y ACTUALIZACION DE LOS SISTEMAS DE RADAR.</t>
  </si>
  <si>
    <t>Permanente</t>
  </si>
  <si>
    <t>MANTENIMIENTO, CONSERVACION Y ACTUALIZACION DE LOS SISTEMAS DE COMUNICACIONES.</t>
  </si>
  <si>
    <t>MANTENIMIENTO, CONSERVACION Y ACTUALIZACION DE LOS SISTEMAS DE RADIOAYUDAS.</t>
  </si>
  <si>
    <t>MANTENIMIENTO, CONSERVACION Y ACTUALIZACION DE LOS SISTEMAS DE ENERGIA Y SISTEMAS COMPLEMENTARIOS.</t>
  </si>
  <si>
    <t>MANTENIMIENTO DE VEHICULO.</t>
  </si>
  <si>
    <t>ADQUISICION DE COMBUSTIBLE.</t>
  </si>
  <si>
    <t>ADQUISICION E INSTALACION DE REPUESTO PARA EL MANTENIMIENTO DE LOS SISTEMAS DE TELECOMUNICACIONES Y COMPLEMENTARIOS.</t>
  </si>
  <si>
    <t>MANTENIMIENTO, CONSERVACIÓN Y ACTUALIZACIÓN DE LOS SISTEMAS DE METEOROLOGÍA</t>
  </si>
  <si>
    <t>MANTENIMIENTO Y CONSERVACION DE EQUIPOS Y SISTEMAS AEROPORTUARIOS A NIVEL NACIONAL.</t>
  </si>
  <si>
    <t>MANTENIMIENTO PREVENTIVO Y CORRECTIVO DE EQUIPOS PARA LOS SISTEMAS AEROPORTUARIOS.</t>
  </si>
  <si>
    <t>CENTRO DE ESTUDIOS AERONAUTICOS - VIGENCIA: 2012</t>
  </si>
  <si>
    <t>TOTAL  CENTRO DE ESTUDIOS AERONAUTICOS</t>
  </si>
  <si>
    <t>CAPACITACION PERSONAL TECNICO Y ADMINISTRATIVO.</t>
  </si>
  <si>
    <t>Auxilios de Viaje para capacitación de funcionarios</t>
  </si>
  <si>
    <t>Nivel Central</t>
  </si>
  <si>
    <t>Transferencia al Fondo Icetex</t>
  </si>
  <si>
    <t>Contratación  Docentes, Asesores Profesionales Expersoa Académicos y Auxiliares de laboratorio para el Desarrollo de Programas Académicos</t>
  </si>
  <si>
    <t>Realización de Eventos de Capacitación, Actualización, Entrenamiento, Cursos, Seminarios, Talleres, Congresos, Foros y Conferencias.</t>
  </si>
  <si>
    <t>Realización y Financiación de Actividades de Bienestar Universitario (Eventos Culturales y Deportivos)</t>
  </si>
  <si>
    <t>Adquisición de Materiales, Elementos, Suministros y Equipos para la enseñanza y Laboratorio</t>
  </si>
  <si>
    <t>Mantenimiento y adecuación de aulas, laboratorios, biblioteca, auditorio y demás instalaciones del CEA</t>
  </si>
  <si>
    <t>Materiales y Suministros, Impresión y Publicaciones propios de la actividad academica</t>
  </si>
  <si>
    <t>Manteminiento preventivo y correctivo de equipos (Incluye Repuestos)</t>
  </si>
  <si>
    <t>OFICINA DE COMERCIALIZACION - VIGENCIA: 2012</t>
  </si>
  <si>
    <t>TOTAL  OFICINA DE COMERCIALIZACION</t>
  </si>
  <si>
    <t>CONSTRUCCION PISTA PARALELA, CALLE DE RODAJE Y CONEXIONES, PRIMERA ETAPA, AEROPUERTO ELDORADO BOGOTA.</t>
  </si>
  <si>
    <t>GARANTIZAR LOS INGRESOS, MINIMOS AL CONCESIONARIO DURANTE EL TIEMPO DE DURACION DE LA CONCESION DE LA SEGUNDA PISTA.</t>
  </si>
  <si>
    <t>SECRETARIA SEGURIDAD AEREA - VIGENCIA: 2012</t>
  </si>
  <si>
    <t>Mes  de radicación proyecto en la Dirección Administrativa</t>
  </si>
  <si>
    <t>Mes de inicio del Contrato</t>
  </si>
  <si>
    <t>Mes de terminación del Contrato</t>
  </si>
  <si>
    <t>TOTAL  SECRETARIA SEGURIDAD AEREA</t>
  </si>
  <si>
    <t>CONTROL OPERACIONAL PARA GARANTIZAR LA SEGURIDAD AEREA</t>
  </si>
  <si>
    <t>ASISTENCIA TECNICA PARA EL CONTROL DE LA OPERACION AEREA</t>
  </si>
  <si>
    <t>CERTIFICACIÓN AEROMÉDICA ESPECIAL DEL PERSONAL AERONÁUTICO: CONTROLADORES DE TRÁNSITO AÉREO, BOMBEROS AERONÁUTICOS Y OPERADORES DE ESTACIONES AERONÁUTICAS, A NIVEL NACIONAL.</t>
  </si>
  <si>
    <t>EXAMENES A NUEVOS CONTROLADORES</t>
  </si>
  <si>
    <t>NACIONAL</t>
  </si>
  <si>
    <t>PUBLICACIONES TÉCNICAS PARA LA SECRETARIA DE  SEGURIDAD AÉREA.</t>
  </si>
  <si>
    <t>COMBUSTIBLE Y LUBRICANTES PARA VEHÍCULOS UTILIZADOS EN CONTROL OPERACIONAL EN RAMPA, PLATAFORMA E INVESTIGACION DE ACCIDENTES Y/O INCIDENTES.</t>
  </si>
  <si>
    <t>MANTENIMIENTO DE VEHICULOS PARA LA INSPECCION Y CONTROL OPERACIONAL</t>
  </si>
  <si>
    <t>ADQUISICION DE PRUEBAS PARA LA DETECCION DE SUSTANCIAS PSICOACTIVAS EN EL PERSONAL TECNICO AERONAUTICO - PROGRAMA DE ALCOHOL Y DROGAS -</t>
  </si>
  <si>
    <t>PRUEBAS PSICOTÉCNICAS.</t>
  </si>
  <si>
    <t>CALIBRACION DE EQUIPOS DE APOYO PARA EL CONTROL OPERACIONAL</t>
  </si>
  <si>
    <t>AUDITORIA ISO 9001:2000</t>
  </si>
  <si>
    <t>ADQUISICION DE PARQUE AUTOMOTOR BASES REGIONALES</t>
  </si>
  <si>
    <t>SECRETARIA GENERAL - VIGENCIA: 2012</t>
  </si>
  <si>
    <t>ASESORIA Y SERVICIOS DE CONSULTORIA.</t>
  </si>
  <si>
    <t>ASESORIAS PARA EL FORTALECIMIENTO INSTITUCIONAL DE LA ENTIDAD</t>
  </si>
  <si>
    <t>CONTRATAR ASESORIAS Y CONSULTORIAS PARA LOS PLANES MAESTROS DE LOS AEROPUERTOS</t>
  </si>
  <si>
    <t>ASESORIAS PARA LA ORGANIZACION DE SERVICIOS DE AERONAVEGACION Y ORGANIZACION DEL ESPACIO AEREO.</t>
  </si>
  <si>
    <t>CONSULTORIA PARA EL FORTALECIMIENTO DE LA ENTIDAD.</t>
  </si>
  <si>
    <t>SUBDIRECCION GENERAL - GRUPO DE VUELOS - VIGENCIA: 2012</t>
  </si>
  <si>
    <t>TOTAL  GRUPO DE VUELOS</t>
  </si>
  <si>
    <t>MANTENIMIENTO Y CONSERVACION DE EQUIPO AEREO.</t>
  </si>
  <si>
    <t>SUMINISTRO DE COMBUSTIBLE  Y LUBRICANTES PARA EL MANTENIMIENTO DE EQUIPO AEREO.</t>
  </si>
  <si>
    <t>REGIONALES</t>
  </si>
  <si>
    <t>DIRECCION REGIONAL ATLÁNTICO - VIGENCIA: 2012</t>
  </si>
  <si>
    <t>MANTENIMIENTO DE ZONAS DE SEGURIDAD Y CANALES.</t>
  </si>
  <si>
    <t>MANTENIMIENTO DE TERMINALES.</t>
  </si>
  <si>
    <t>MANTENIMIENTO SEÑALIZACION DE PISTAS</t>
  </si>
  <si>
    <t>MANTENIMIENTO GENERAL INFRAESTRUCTURA ESTACIONES AERONAUTICAS</t>
  </si>
  <si>
    <t>MATERIALES E INSUMOS PARA EL FUNCIONAMIENTO DE LA INFRAESTRUCTURA AMBIENTAL</t>
  </si>
  <si>
    <t>GASTOS DE TRANSPORTE DE EQUIPOS, REPUESTOS, ACCESORIOS  Y PERSONAL, NECESARIOS PARA REALIZAR LABORES DE MANTENIMIENTO Y/O INSTALACION DE SISTEMAS DE TELECOMUNICACIONES Y AYUDAS A LA NAVEGACION AEREA.</t>
  </si>
  <si>
    <t>BOMBILLERIA AREAS PUBLICAS AEROPUERTO ASOCIADOS CON LA OPERACION AEREA.</t>
  </si>
  <si>
    <t>ADQUISICION MATERIALES E INSUMOS AEROPORTUARIOS.</t>
  </si>
  <si>
    <t>ADQUISICION DE HERRAMIENTAS, ELEMENTOS Y MATERIALES PARA MANTENIMIENTO DE EQUIPOS Y SISTEMAS MECANICOS.</t>
  </si>
  <si>
    <t>ADQUISICION DE HERRAMIENTAS, ELEMENTOS FUNGIBLES, ACCESORIOS Y MATERIALES PARA EL MANTENIMIENTO DE EQUIPOS Y SISTEMAS ELECTRICOS.</t>
  </si>
  <si>
    <t>ADQUISICION DE SERVICIOS DE VIGILANCIA  TECNICA PARA LAS ESTACIONES AERONAUTICAS.</t>
  </si>
  <si>
    <t>GASTOS GENERALES</t>
  </si>
  <si>
    <t>MANTENIMIENTO EQUIPOS MEDICOS.</t>
  </si>
  <si>
    <t>MANTENIMIENTO DE AMBULANCIAS.</t>
  </si>
  <si>
    <t>RECARGUE DE EXTINTORES.</t>
  </si>
  <si>
    <t>MANTENIMIENTO PREVENTIVO Y CORRECTIVO DE HERRAMIENTAS SEI-SAR (INCLUYE REPUESTOS).</t>
  </si>
  <si>
    <t>Regional Atlántico - 15 Aeropuertos</t>
  </si>
  <si>
    <t>S.O - ADQUISICION DE EQUIPOS PARA EL DESARROLLO DE PROGRAMAS DE SALUD OCUPACIONAL.</t>
  </si>
  <si>
    <t>Valledupar y Barranquilla</t>
  </si>
  <si>
    <t>Santa Marta, San Andrés, Riohacha y Barranquilla</t>
  </si>
  <si>
    <t>Barranquilla, Santa Marta, Cartagena y Valledupar</t>
  </si>
  <si>
    <t>Tolú y San Andrés</t>
  </si>
  <si>
    <t xml:space="preserve">TOTAL BIENESTAR SOCIAL </t>
  </si>
  <si>
    <t>Regional  Barranquilla, Cartagena, Santa Marta, Tolu, corozal, Valledupar, Riohacha, Magangue, Plato, Mompos, Aguachica</t>
  </si>
  <si>
    <t xml:space="preserve">Abril </t>
  </si>
  <si>
    <t>San Andres y Providencia</t>
  </si>
  <si>
    <t>Barranquilla Mitad de Año</t>
  </si>
  <si>
    <t>Barranquilla Fin de Año</t>
  </si>
  <si>
    <t xml:space="preserve">Santa Marta y el banco, </t>
  </si>
  <si>
    <t>San Andres Islas y Providencia</t>
  </si>
  <si>
    <t>Cartagena, Magangue, Mompos y Plato</t>
  </si>
  <si>
    <t>Valledupar y Aguachica</t>
  </si>
  <si>
    <t>Riohacha</t>
  </si>
  <si>
    <t>Corozal</t>
  </si>
  <si>
    <t xml:space="preserve">Barranquilla </t>
  </si>
  <si>
    <t>Cartagena, Santa Marta, San Andrés, Valledupar, Riohacha Corozal y Tolú</t>
  </si>
  <si>
    <t>Barranquilla y San Andrés</t>
  </si>
  <si>
    <t>CONTRATACION DOCENTES PARA PROGRAMA DE EDUCACION SUPERIOR Y EDUCACION CONTINUADA</t>
  </si>
  <si>
    <t>VIGENCIA 2012</t>
  </si>
  <si>
    <t>OTÚ</t>
  </si>
  <si>
    <t>MAYO</t>
  </si>
  <si>
    <t>AMALFI</t>
  </si>
  <si>
    <t>CONDOTO</t>
  </si>
  <si>
    <t>NUQUI</t>
  </si>
  <si>
    <t>PUERTO BERRIO</t>
  </si>
  <si>
    <t xml:space="preserve"> URRAO</t>
  </si>
  <si>
    <t>CIMITARRA</t>
  </si>
  <si>
    <t xml:space="preserve"> CONDOTO</t>
  </si>
  <si>
    <t xml:space="preserve"> OTÚ</t>
  </si>
  <si>
    <t>MANTENIMINTO DE RIELES, LIMPIEZA DE CUNETAS, ROCERIA DE TALUDES, LIMPIEZA DE CANALES TRASVERSALES,SUMINISTRO Y COMPACTACION DE GRAVILLA.</t>
  </si>
  <si>
    <t>CERRO VERDE</t>
  </si>
  <si>
    <t>MANTENIMINTO DE RIELES, LIMPIEZA DE CUNETAS, ROCERIA DE TALUDES, LIMPIEZA DE CANALES TRASVERSALES.</t>
  </si>
  <si>
    <t>CERRO GORDO</t>
  </si>
  <si>
    <t>LIMPIEZA DE CUNETAS, ROCERIA DE TALUDES.</t>
  </si>
  <si>
    <t>SANTA ELENA</t>
  </si>
  <si>
    <t>SUMINISTRO Y COMPACTACION DE GRAVILLA, LIMPIEZA DE CANALES.</t>
  </si>
  <si>
    <t>YARUMAL, TRINIDAD</t>
  </si>
  <si>
    <t>PINTURA, VENTANAS,PUERTAS.</t>
  </si>
  <si>
    <t>QUIBDO</t>
  </si>
  <si>
    <t>PINTURA,TANQUE ANTIDERRAMES.</t>
  </si>
  <si>
    <t>TECHO, VENTANAS, PINTURA, TANQUE ANTIDERRAMES.</t>
  </si>
  <si>
    <t>B/SOLANO</t>
  </si>
  <si>
    <t>MANTENIMINTO  DE EDIFICIO, VENTANAS, PUERTAS,TANQUE ANTIDERRAMES, PINTURA.</t>
  </si>
  <si>
    <t>MANTENIMIENTO GENERAL</t>
  </si>
  <si>
    <t>YARUMAL</t>
  </si>
  <si>
    <t>CERRAMIENTO</t>
  </si>
  <si>
    <t>MARINILLA</t>
  </si>
  <si>
    <t>VILLA  KEMPIS</t>
  </si>
  <si>
    <t>APARTADO</t>
  </si>
  <si>
    <t>MANTENIMIENTO DE CUARTEL DE POLICIA</t>
  </si>
  <si>
    <t>OTU,</t>
  </si>
  <si>
    <t xml:space="preserve">AMALFI </t>
  </si>
  <si>
    <t xml:space="preserve"> AMALFI</t>
  </si>
  <si>
    <t>URRAO</t>
  </si>
  <si>
    <t xml:space="preserve"> PUERTO BERRIO</t>
  </si>
  <si>
    <t>OTU,  NUQUÍ,  AMALFI,  PTO BERRIO, CONDOTO, URRAO</t>
  </si>
  <si>
    <t>OTU,   AMALFI,  PUERTO BERRIO(Monitoreos)</t>
  </si>
  <si>
    <t>OTU,  URRAO,  PUERTO BERRIO (estudios)</t>
  </si>
  <si>
    <t>OLAYA HERRERA</t>
  </si>
  <si>
    <t>CAREPA</t>
  </si>
  <si>
    <t>MONTERIA</t>
  </si>
  <si>
    <t>REG. ANTIOQUIA</t>
  </si>
  <si>
    <t>MARZO-  OCTUBRE</t>
  </si>
  <si>
    <t>RIONEGRO</t>
  </si>
  <si>
    <t>FEBRERO- OCTUBRE</t>
  </si>
  <si>
    <t>REG.ANTIOQUIA</t>
  </si>
  <si>
    <t>ANTIOQUIA</t>
  </si>
  <si>
    <t>RIONEGRO, MANIZALEZ, PUERTO BERRIO,AMALFI, OTU,URRAO; MONTERIA; CONDOTO; QUIBDO, NUQUI, BAHIA SOLANO</t>
  </si>
  <si>
    <t>RIONEGRO,MONTERIA,QUIBDO,CAREPA, CONDOTO.NUQUI</t>
  </si>
  <si>
    <t>B.S - DOTACION CENTROS VACACIONALES Y DEPORTIVOS.</t>
  </si>
  <si>
    <t>RIONEGRO,MONTERIA,QUIBDO,CAREPA, CONDOTO, OTU</t>
  </si>
  <si>
    <t>RIONEGRO, MONTERIA,QUIBDO,CAREPA</t>
  </si>
  <si>
    <t xml:space="preserve">REGIONAL </t>
  </si>
  <si>
    <t>MEDELLIN  Y RIONEGRO</t>
  </si>
  <si>
    <t>DIRECCION REGIONAL CUNDINAMARCA - VIGENCIA: 2012</t>
  </si>
  <si>
    <t xml:space="preserve">TOTAL  </t>
  </si>
  <si>
    <t>MANTENIMIENTO DE PLATAFORMAS.</t>
  </si>
  <si>
    <t>FLANDES</t>
  </si>
  <si>
    <t>FLORENCIA</t>
  </si>
  <si>
    <t>Ibagué</t>
  </si>
  <si>
    <t>San Vicente</t>
  </si>
  <si>
    <t>SAN VICENTE</t>
  </si>
  <si>
    <t>MANTENIMIENTO ZONAS DE SEGURIDAD ROCERIA , FUMIGACION Y CANALES</t>
  </si>
  <si>
    <t xml:space="preserve">SAN VICENTE </t>
  </si>
  <si>
    <t xml:space="preserve">PUERTO ASIS </t>
  </si>
  <si>
    <t xml:space="preserve">VILLAGARZON </t>
  </si>
  <si>
    <t xml:space="preserve">IBAGUE </t>
  </si>
  <si>
    <t>CHAPARRAL</t>
  </si>
  <si>
    <t>MARIQUITA</t>
  </si>
  <si>
    <t>PAIPA</t>
  </si>
  <si>
    <t>GUAYMARAL</t>
  </si>
  <si>
    <t>PITALITO</t>
  </si>
  <si>
    <t xml:space="preserve">Tablazo </t>
  </si>
  <si>
    <t xml:space="preserve">Zipaquira </t>
  </si>
  <si>
    <t>Ceuta</t>
  </si>
  <si>
    <t xml:space="preserve">Soacha </t>
  </si>
  <si>
    <t>CNA</t>
  </si>
  <si>
    <t>Estación Araracuara</t>
  </si>
  <si>
    <t>Araracuara</t>
  </si>
  <si>
    <t>Aeropuerto Paipa</t>
  </si>
  <si>
    <t>Paipa</t>
  </si>
  <si>
    <t>Aeropuerto Neiva</t>
  </si>
  <si>
    <t>Estación Zipaquirá y Aeropuerto Guaymaral</t>
  </si>
  <si>
    <t>Aeropuerto Leticia</t>
  </si>
  <si>
    <t>Puerto Asís</t>
  </si>
  <si>
    <t>Estación El Rosal</t>
  </si>
  <si>
    <t>Pitalito</t>
  </si>
  <si>
    <t>CNA, Guaymaral  y Aeropuerto Paipa</t>
  </si>
  <si>
    <t>Neiva , Ibagué y Flandes</t>
  </si>
  <si>
    <t>Florencia y San Vicente</t>
  </si>
  <si>
    <t xml:space="preserve">REG. CUNDINAMARCA </t>
  </si>
  <si>
    <t xml:space="preserve">PAIPA </t>
  </si>
  <si>
    <t xml:space="preserve">GUAYMARAL </t>
  </si>
  <si>
    <t xml:space="preserve">LETICIA </t>
  </si>
  <si>
    <t>ACCESORIOS REDES LAN Y WAN</t>
  </si>
  <si>
    <t xml:space="preserve">LETICIA, IBAGUE, NEIVA , FLORENCIA, PUERTO LEGUIZAMO, PUERTO ASIS  </t>
  </si>
  <si>
    <t>ADQUISICION, INSTALACION, CALIBRACION, PRUEBA Y PUESTA EN FUNCIONAMIENTO SISTEMAS UPS, CARGADORES DE BATERIA, RECTIFICADORES Y/O REACONDICIONAMIENTO.</t>
  </si>
  <si>
    <t>Adquisición de baterías</t>
  </si>
  <si>
    <t xml:space="preserve">MANTENIMIENTO, CONSERVACION Y ACTUALIZACION DE LOS SISTEMAS DE RADAR (RECUPERACION DE LOS SITEMAS DE PROCESAMIENTO Y SENSORES RADAR)         </t>
  </si>
  <si>
    <t>RECUPERACION DE LOS SISTEMAS DE PROCESAMIENTO Y SENSORES RADAR)</t>
  </si>
  <si>
    <t xml:space="preserve">MANTENIMIENTO, CONSERVACION Y ACTUALIZACION DE LOS SISTEMAS DE COMUNICACIONES </t>
  </si>
  <si>
    <t xml:space="preserve">Mantenimiento equipos switching de voz </t>
  </si>
  <si>
    <t xml:space="preserve">Recuperación multiplexores y consola torre </t>
  </si>
  <si>
    <t xml:space="preserve">MANTENIMIENTO, CONSERVACION Y ACTUALIZACION DE LOS SISTEMAS DE RADIOAYUDAS </t>
  </si>
  <si>
    <t xml:space="preserve">Mantenimiento DME Ambalema, Leguizamo, San Vicente, Radiofaro de Ibagué </t>
  </si>
  <si>
    <t xml:space="preserve">Ambalema, Leguizamo, San Vicente, Radiofaro de Ibagué </t>
  </si>
  <si>
    <t xml:space="preserve">MANTENIMIENTO, CONSERVACION Y ACTUALIZACION DE LOS SISTEMAS DE ENERGIA Y SISTEMAS COMPLEMENTARIOS </t>
  </si>
  <si>
    <t>Mantenimiento de las transferencias automáticas</t>
  </si>
  <si>
    <t xml:space="preserve">Mantenimiento grupos electrógenos </t>
  </si>
  <si>
    <t xml:space="preserve"> MANTENIMIENTO DE VEHICULO.</t>
  </si>
  <si>
    <t>Mantenimiento de los vehículos asignados a la Regional Cundinmaraca</t>
  </si>
  <si>
    <t>combustible con destino a las plantas eléctricas  y vehículos</t>
  </si>
  <si>
    <t xml:space="preserve">San Vicente </t>
  </si>
  <si>
    <t>Villagarzón</t>
  </si>
  <si>
    <t xml:space="preserve">Puerto Leguízamo </t>
  </si>
  <si>
    <t>Adquisición de combustible para las plantas y motobombas  de las Estaciones de Buvis, Ceuta, El Rosal, Manjui, El tablazo,Aguazuque, Normandia, CNA, CEA, NEAA, Almacén, Subestación AB</t>
  </si>
  <si>
    <t>Estaciones Direccion Regional</t>
  </si>
  <si>
    <t xml:space="preserve">Adquisición de combustible para los vehículos ubicados en  Bogotá  de la Regional Cundinamarca </t>
  </si>
  <si>
    <t>Direccion Regional Cundinamarca</t>
  </si>
  <si>
    <t xml:space="preserve"> </t>
  </si>
  <si>
    <t xml:space="preserve">Adquisición de combustible para los vehículos y plantas  ubicados en los de Puerto Asis, Florencia, Neiva, Ibagué, Mariquita, Flandes, Pitalito, Paipa, Guaymaral y sus Estaciones </t>
  </si>
  <si>
    <t>ADQUISICION DE ELEMENTOS DE CONSUMO PARA LA IMPRESIÓN DE LOS DATOS DE VUELO DEL SISTEMA FDP (PAPEL TERMOSENSIBLE PARA IMPRESIÓN DE LAS FAJAS DE PROGRESO DE VUELO EN LAS IMPRESORAS 512C)</t>
  </si>
  <si>
    <t>adquisicion de elementos de consumo para la impresión de los datos de vuelo del sistema fdp (papel termosensible para impresión de las fajas de progreso de vuelo en las impresoras 512c)</t>
  </si>
  <si>
    <t xml:space="preserve">Sistema de grabación de voz  ACC Bogotá </t>
  </si>
  <si>
    <t xml:space="preserve">Repuestos RADAR </t>
  </si>
  <si>
    <t xml:space="preserve">Adquisición Microcascos </t>
  </si>
  <si>
    <t xml:space="preserve">Outsourcing </t>
  </si>
  <si>
    <t>Manteniento RVR, EMA, Ceilometro</t>
  </si>
  <si>
    <t xml:space="preserve">MANTENIMIENTO PREVENTIVO Y CORRECTIVO DE ASCENSORES TORRES DE CONTROL </t>
  </si>
  <si>
    <t>Mantenimiento Ascensores torre de control</t>
  </si>
  <si>
    <t>Aeropuerto Florencia</t>
  </si>
  <si>
    <t>Outsourcing Sistemas de aire acondicionado.</t>
  </si>
  <si>
    <t>Adquisición de bombillería para áreas públicas y aeroportuarias.</t>
  </si>
  <si>
    <t>ADQUISICION REPUESTOS MANTO MECANICO</t>
  </si>
  <si>
    <t>Adquisición de insumos para sistemas mecánicos</t>
  </si>
  <si>
    <t>Adquisición de elementos para el mantenimiento sistemas aeroportuarios.</t>
  </si>
  <si>
    <t>Adquisición de elementos para el mantenimiento electromecánico</t>
  </si>
  <si>
    <t>Adquisición de elementos para blindaje subestaciones de energía</t>
  </si>
  <si>
    <t>ADQUISICION E INSTALACION DE SISTEMAS DE SEÑALIZACION Y GUIA DE USUARIO</t>
  </si>
  <si>
    <t>Adquisición de faros, pistolas de señales para torres de control.</t>
  </si>
  <si>
    <t xml:space="preserve">ADQUISICION, INSTALACION , CALIBRACION, PRUEBA Y PUESTA EN SERVICIO DE EQUIPOS PARA LOS SISTEMAS AEROPORTUARIOS     </t>
  </si>
  <si>
    <t>Adquisición de sistemas de aire acondicionado para los equipos aeroportuarios.</t>
  </si>
  <si>
    <t>Combustible para Ambulancias</t>
  </si>
  <si>
    <t>REG CUNDINAMARCA</t>
  </si>
  <si>
    <t>Cursos actualización atención prehospitalaria</t>
  </si>
  <si>
    <t>Recolección y disposición final residuos hospitalarios</t>
  </si>
  <si>
    <t>Aeropuertos y Estaciones adscritas a la Dirección Regional Cundinamarca</t>
  </si>
  <si>
    <t>Recarga sistema extinción de incendio Centro de Control</t>
  </si>
  <si>
    <t>DIRECCION REGIONAL NORTE DE SANTANDER - VIGENCIA: 2012</t>
  </si>
  <si>
    <t>CONTRATAR EL MANTENIMEINTO DE LA PISTA DEL AEROPUERTO CRAVO NORTE</t>
  </si>
  <si>
    <t>CRAVO NORTE</t>
  </si>
  <si>
    <t>CONTRATAR EL MANTENIMEINTO DE LA PISTA DEL AEROPUERTO AGUAS CLARAS</t>
  </si>
  <si>
    <t>OCAÑA</t>
  </si>
  <si>
    <t>CONTRATAR EL MANTENIMEINTO DE LA PISTA DEL AEROPUERTO EL TRONCAL</t>
  </si>
  <si>
    <t>ARAUQUITA</t>
  </si>
  <si>
    <t>MANTENIMIENTO DE ZONAS DE SEGURIDAD AEROPUERTO CAMILO DAZA</t>
  </si>
  <si>
    <t>MANTENIMIENTO CANALES DE EVACUACION DE AGUAS LLUVIAS AEROPUERTO CAMILO DAZA</t>
  </si>
  <si>
    <t>MANTENIMIENTO DE ZONAS DE SEGURIDAD Y CANALES  AEROPUERTO PALONEGRO</t>
  </si>
  <si>
    <t>BUCARAMANGA</t>
  </si>
  <si>
    <t>MANTENIMIENTO DE ZONAS DE SEGURIDAD Y CANALES  AEROPUERTO YARIGUIES</t>
  </si>
  <si>
    <t>BARRANCABERMEJA</t>
  </si>
  <si>
    <t>MANTENIMIENTO DE ZONAS DE SEGURIDAD Y CANALES  AEROPUERTO SANTIAGO PEREZ</t>
  </si>
  <si>
    <t>ARAUCA</t>
  </si>
  <si>
    <t>MANTENIMIENTO DE ZONAS DE SEGURIDAD AEROPUERTO VARGAS SANTOS</t>
  </si>
  <si>
    <t>MANTENIMIENTO CANALES DE EVACUACION DE AGUAS LLUVIAS AEROPUERTO VARGAS SANTOS</t>
  </si>
  <si>
    <t>MANTENIMIENTO DE ZONAS DE SEGURIDAD Y CANALES  AEROPUERTO LOS COLONIZADORES</t>
  </si>
  <si>
    <t>SARAVENA</t>
  </si>
  <si>
    <t>MANTENIMIENTO DE ZONAS DE SEGURIDAD Y CANALES  AEROPUERTO EL TRONCAL</t>
  </si>
  <si>
    <t>MANTENIMIENTO DE ZONAS DE SEGURIDAD Y CANALES  AEROPUERTO CRAVONORTE</t>
  </si>
  <si>
    <t>CRAVONORTE</t>
  </si>
  <si>
    <t>MANTENIMIENTO DE ZONAS DE SEGURIDAD Y CANALES  AEROPUERTO AGUAS CLARAS</t>
  </si>
  <si>
    <t>MANTENIMIENTO DE TORRES DE CONTROL</t>
  </si>
  <si>
    <t>MANTENIMIENTO DE TORRE DE CONTROL AEROPUERTO VARGAS SANTOS</t>
  </si>
  <si>
    <t>MANTENIMIENTO DE TORRE DE CONTROL AEROPUERTO AGUAS CLARAS</t>
  </si>
  <si>
    <t>MANTENIMIENTO DE TORRE DE CONTROL AEROPUERTO YARIGUIES</t>
  </si>
  <si>
    <t>MANTENIMIENTO DE TORRE DE CONTROL AEROPUERTO PALONEGRO</t>
  </si>
  <si>
    <t>MANTENIMIENTO VIA DE ACCESO A ESTACIONES AERONAUTICAS</t>
  </si>
  <si>
    <t>MANTENIMIENTO VIA DE ACCESO A ESTACION VOR CAMILO DAZA</t>
  </si>
  <si>
    <t>MANTENIMIENTO VIA DE ACCESO A ESTACION CERRO ORIENTE</t>
  </si>
  <si>
    <t>PAMPLONA</t>
  </si>
  <si>
    <t>MANTENIMIENTO VIVIENDA CELADOR Y SALA DE EQUIPOS</t>
  </si>
  <si>
    <t>MANTENIMIENTO GENERAL SALA DE EQUIPOS AEROP LOS COLONIZADORES</t>
  </si>
  <si>
    <t>MANTENIMIENTO GENERAL SALA DE EQUIPOS AEROP YARIGUIES</t>
  </si>
  <si>
    <t>MANTENIMIENTO GENERAL SALA DE EQUIPOS AEROP PALONEGRO</t>
  </si>
  <si>
    <t>MANTENIMIENTO GENERAL SALA DE EQUIPOS AEROP SANTIAGO PEREZ</t>
  </si>
  <si>
    <t>MANTENIMIENTO GENERAL SALA DE EQUIPOS MARCADOR INTERMEDIO</t>
  </si>
  <si>
    <t>MANTENIMIENTO GENERAL ESTACION CERRO LA VIRGEN</t>
  </si>
  <si>
    <t>TOLEDO</t>
  </si>
  <si>
    <t>MANTENIMIENTO GENERAL ESTACIÓN CERRO JURISDICCIONES</t>
  </si>
  <si>
    <t>ABREGO</t>
  </si>
  <si>
    <t>MANTENIMIENTO GENERAL INFRAESTRUCTURA ESTACIÓN CERRO GAVILANES</t>
  </si>
  <si>
    <t>OIBA</t>
  </si>
  <si>
    <t>MANTENIMIENTO GENERAL INFRAESTRUCTURA ESTACIÓN CERRO BARICHARA</t>
  </si>
  <si>
    <t>BARICHARA</t>
  </si>
  <si>
    <t>MANTENIMIENTO GENERAL INFRAESTRUCTURA ESTACIÓN CERRO ORIENTE</t>
  </si>
  <si>
    <t>MANTENIMIENTO GENERAL INFRAESTRUCTURA ESTACIÓN MESA DE LOS SANTOS</t>
  </si>
  <si>
    <t>MESA SANTOS</t>
  </si>
  <si>
    <t>MANTENIMIENTO GENERAL INFRAESTRUCTURA ESTACIÓN CERRO EL PICACHO</t>
  </si>
  <si>
    <t>TONA</t>
  </si>
  <si>
    <t>CONTRATAR EL MANTENIMIENTO A LOS SISTEMAS DE TRATAMIENTO DE AGUAS EN EL AEROPUERTO VARGAS SANTOS</t>
  </si>
  <si>
    <t>CONTRATAR EL MANTENIMIENTO A LOS SISTEMAS DE TRATAMIENTO DE AGUAS EN EL AEROPUERTO LOS COLONIZADORES</t>
  </si>
  <si>
    <t>CONTRATAR EL MANTENIMIENTO CASETA ALMACENAMIENTO RESIDUOS SOLIDOS EN EL AEROPUERTO VARGAS SANTOS</t>
  </si>
  <si>
    <t>CONTRATAR EL MANTENIMIENTO DE INSTALACIONES HIDRAULICAS Y SANITARIAS EN EL AEROPUERTO VARGAS SANTOS</t>
  </si>
  <si>
    <t>CONTRATAR EL MANTENIMIENTO DE ZONAS VERDES Y ARBORIZADAS AEROPUERTO SANTIAGO PEREZ QUIROZ</t>
  </si>
  <si>
    <t>CONTRATAR EL MANTENIMIENTO DE ZONAS VERDES Y ARBORIZADAS AEROPUERTO VARGAS SANTOS</t>
  </si>
  <si>
    <t>CONTRATAR EL MANTENIMIENTO DE ZONAS VERDES Y ARBORIZADAS AEROPUERTO AGUAS CLARAS</t>
  </si>
  <si>
    <t>OCANA</t>
  </si>
  <si>
    <t>CONTRATAR LA ESTABILIZACION DE TALUDES EN EL AEROPUERTO PALONEGRO</t>
  </si>
  <si>
    <t>CONTRATAR EL MANTENIMEINTO DE ZONAS ARBORIZADAS CABECERA 04 DEL AEROPUERTO YARIGUIES</t>
  </si>
  <si>
    <t>CONTRATAR LA ADQUISICION DE CANECAS PARA EL MANEJO DE RESIDUOS SOLIDOS EN LOS AEROPUERTOS DE OCAÑA, ARAUCA, SARAVENA Y TAME</t>
  </si>
  <si>
    <t>REGIONAL</t>
  </si>
  <si>
    <t>CONTRATAR EL MONITOREO DE CALIDAD DE AGUAS EN EL AEROPUERTO AGUAS CLARAS DE OCAÑA</t>
  </si>
  <si>
    <t>CONTRATAR EL MONITOREO DE CALIDAD DE AGUAS EN EL AEROPUERTO VARGAS SANTOS</t>
  </si>
  <si>
    <t>CONTRATAR EL MONITOREO DE CALIDAD DE AGUAS EN EL AEROPUERTO LOS COLONIZADORES</t>
  </si>
  <si>
    <t>PAGO DE TRAMITES AMBIENTALES AERIOPUERTOS DE ARAUCA, BARRANCABERMEJA Y TAME</t>
  </si>
  <si>
    <t>CONTRATAR EL MANTENIMIENTO DE LAS INSTALACIONES ADMINISTRATIVAS EN EL AEROPUERTO CAMUILO DAZA</t>
  </si>
  <si>
    <t>CONTRATAR EL MANTENIMIENTO DE LAS INSTALACIONES ADMINISTRATIVAS EN EL AEROPUERTO YARIGUIES</t>
  </si>
  <si>
    <t>CONTRATAR EL MANTENIMIENTO DE LAS INSTALACIONES ADMINISTRATIVAS EN EL AEROPUERTO AGUAS CLARAS</t>
  </si>
  <si>
    <t>CONTRATAR EL MANTENIMIENTO DE LAS INSTALACIONES ADMINISTRATIVAS EN EL AEROPUERTO SANTIAGO PEREZ QUIROZ</t>
  </si>
  <si>
    <t>ADQUISICION DE EQUIPOS PARA REDES DE TELECOMUNICACIONES</t>
  </si>
  <si>
    <t>ADQUISICION DE ACCESORIOS PARA REDES DE COMUNICACIONES WAN Y LAN</t>
  </si>
  <si>
    <t>MANTENIMIENTO LINEA DE TRANSMISION MICROONDAS CONTINENTAL</t>
  </si>
  <si>
    <t>MANTENIMEINTO TORRES AUTOSOPORTADAS DE ACUERDO A CIRCULAR 3</t>
  </si>
  <si>
    <t>CAMBIO DE TRES PARARRAYOS RADIACTIVOS EN EL AEROP YARIGUIES</t>
  </si>
  <si>
    <t>MANTO Y ACTUALIZACION DE LA FIBRA OPTICA Y REDES  DE LA SALA DE INFORMATICA</t>
  </si>
  <si>
    <t>MANTENIMIENTO MODULOS SISTEMAS DE RADIOAYUDAS</t>
  </si>
  <si>
    <t>MANTENIMIENTO TRANSFORMADORES</t>
  </si>
  <si>
    <t>MANTENIMIENTO UPS</t>
  </si>
  <si>
    <t>MANTENIMIENTO REGULADORES AYUDAS VISUALES</t>
  </si>
  <si>
    <t>MANTENIMIENTO DE VEHICULO AREA TECNICA AEROPUERTO CAMILO DAZA</t>
  </si>
  <si>
    <t>MANTENIMIENTO DE VEHICULO AREA TECNICA AEROPUERTO PALONEGRO</t>
  </si>
  <si>
    <t>MANTENIMIENTO DE VEHICULO AREA TECNICA AEROPUERTO YARIGUIES</t>
  </si>
  <si>
    <t>MANTENIMIENTO DE VEHICULO AREA TECNICA AEROPUERTO VARGAS SANTOS</t>
  </si>
  <si>
    <t>ADQUISICIÓN DE COMBUSTIBLE PLANTAS ESTACIÓN CERRO LA VIRGEN Y PLANTA MOVIL</t>
  </si>
  <si>
    <t>CERRO LA VIRGEN Y CUCUTA</t>
  </si>
  <si>
    <t>ADQUISICIÓN DE COMBUSTIBLE PLANTAS ESTACIÓN MARCADOR EXTERIOR ZULIA</t>
  </si>
  <si>
    <t>MKR CUCUTA</t>
  </si>
  <si>
    <t>ADQUISICIÓN DE COMBUSTIBLE PLANTAS ESTACIÓN MESA DE LOS SANTOS</t>
  </si>
  <si>
    <t>ADQUISICIÓN DE COMBUSTIBLE PLANTAS ESTACIÓN EL PICACHO</t>
  </si>
  <si>
    <t>PICACHO</t>
  </si>
  <si>
    <t>ADQUISICIÓN DE COMBUSTIBLE PLANTAS APTO OCAÑA</t>
  </si>
  <si>
    <t>ADQUISICIÓN DE COMBUSTIBLE PLANTAS ESTACIÓN JURISDICCIONES</t>
  </si>
  <si>
    <t>JURISDICCIONES</t>
  </si>
  <si>
    <t>ADQUISICIÓN DE COMBUSTIBLE PLANTAS APTO ARAUCA</t>
  </si>
  <si>
    <t>ADQUISICIÓN DE COMBUSTIBLE PLANTAS APTO TAME</t>
  </si>
  <si>
    <t>ADQUISICIÓN DE COMBUSTIBLE PLANTAS APTO SARAVENA</t>
  </si>
  <si>
    <t>ADQUISICIÓN DE COMBUSTIBLE VEHÍCULOS CÚCUTA</t>
  </si>
  <si>
    <t>ADQUISICIÓN DE COMBUSTIBLE VEHÍCULOS BUCARAMANGA</t>
  </si>
  <si>
    <t>B/MANGA</t>
  </si>
  <si>
    <t>ADQUISICIÓN DE COMBUSTIBLE VEHÍCULOS BARRANCABERMEJA</t>
  </si>
  <si>
    <t>B/MEJA</t>
  </si>
  <si>
    <t>ADQUISICIÓN DE COMBUSTIBLE VEHÍCULOS TAME</t>
  </si>
  <si>
    <t>TRANSPORTE DE EQUIPOS, REPUESTOS, ACCESORIOS  Y PERSONAL AEROPUERTOS Y ESTACIONES DE LA REGIONAL</t>
  </si>
  <si>
    <t>ADQUISICION ELEMENTOS DE CONSUMO PARA IMPRESIÓN EN SISTEMAS FDP Y TERMINALES IAT</t>
  </si>
  <si>
    <t>ADQUISICION E INSTALACION DE REPUESTO PARA EQUIPOS DE COMUNICACIONES</t>
  </si>
  <si>
    <t>ADQUISICION E INSTALACION DE REPUESTO PARA AYUDAS VISUALES</t>
  </si>
  <si>
    <t>ADQUISICION E INSTALACION DE REPUESTO PARA EL MANTENIMIENTO DE LOS SISTEMAS DE TELECOMUNICACIONES.</t>
  </si>
  <si>
    <t>ADQUISICION E INSTALACION DE REPUESTO PARA SISTEMAS DE VIGILANCIA AERONAUTICA</t>
  </si>
  <si>
    <t>MANTENIMIENTO, CONSERVACION Y ACTUALIZACION DE LOS SISTEMAS DE METEOROLOGIA</t>
  </si>
  <si>
    <t>CONTRATAR EL MANTENIMIENTO DE AIRES ACONDICIONADOS AEROPUERTOS CUCUTA, BUCARAMANGA, ARAUCA, BARRANCABERMEJA, OCAÑA, TAME, SARAVENA</t>
  </si>
  <si>
    <t>CONTRATAR LA ADQUISICION DE BOMBILLERIA AEROPUERTOS CUCUTA, BUCARAMANGA, ARAUCA, BARRANCABERMEJA, OCAÑA, TAME, SARAVENA</t>
  </si>
  <si>
    <t>ADQUISICION ACEITE PARA GUADAÑAS Y LAS PLANTAS  DE EMERGENCIA DE LAS ESTACIONES DE LA REGIONAL Y AEPTOS DE LA REGIONAL</t>
  </si>
  <si>
    <t>ADQUISICION DE BATERIAS</t>
  </si>
  <si>
    <t>ADQUISICION LLANTAS PARA VEHICULOS DE LA REGIONAL</t>
  </si>
  <si>
    <t>ADQUISICION DE HERRAMIENTAS MECANICAS</t>
  </si>
  <si>
    <t>ADQUISICION DE HERRAMIENTAS Y MATERIALES SISTEMAS ELECTRICOS</t>
  </si>
  <si>
    <t>ADQUISICION DE EQUIPOS Y REPUESTOS SISTEMAS AEROPORTUARIOS A NIVEL NACIONAL.</t>
  </si>
  <si>
    <t>ADQUISICION, INSTALACION, CALIBRACION, PRUEBA Y PUESTA EN SERVICIO DE SISTEMA DE ILUMINACION</t>
  </si>
  <si>
    <t>ADQUISICION, INSTALACION, CALIBRACION, PRUEBA Y PUESTA EN SERVICIO DE SISTEMA DE ILUMINACION AEROPUERTOS REGIONAL</t>
  </si>
  <si>
    <t>ADQUISICION, INSTALACION, CALIBRACION, PRUEBA Y PUESTA EN SERVICIO DE EQUIPOS PARA LOS SISTEMAS AEROPORTUARIOS</t>
  </si>
  <si>
    <t>ADQUISICION, INSTALACION, CALIBRACION, PRUEBA Y PUESTA EN SERVICIO DE EQUIPOS PARA LOS SISTEMAS AEROPORTUARIOS DE LA REGIONAL</t>
  </si>
  <si>
    <t>ADQUISICION DE EQUIPOS Y SISTEMAS DE ENERGIA SOLAR Y COMERCIAL A NIVEL NACIONAL</t>
  </si>
  <si>
    <t>ADQUISICION, INSTALACION, CALIBRACION, PRUEBA Y PUESTA EN FUNCIONAMIENTO SISTEMAS UPS, CARGADORES DE BATERIA, RECTIFICADORES Y/O REACONDICIONAMIENTO DE LA REGIONAL</t>
  </si>
  <si>
    <t>SERVICIO DE VIGILANCIA TECNICA PARA LAS ESTACIONES AERONAUTICAS AEROPUERTO CAMILO DAZAV- TURNO 1</t>
  </si>
  <si>
    <t>SERVICIO DE VIGILANCIA TECNICA PARA LAS ESTACIONES AERONAUTICAS AEROPUERTO CAMILO DAZAV- TURNO 2</t>
  </si>
  <si>
    <t>GASTOS GENERALES OPERATIVOS DEL PROYECTO EQUIPOS Y SERVICIOS PARA SANIDADES AEROPORTUARIAS</t>
  </si>
  <si>
    <t>MANTENIMIENTO DE EQUIPOS MEDICOS PARA SANIDADES AEROPORTUARIAS EN AEROPUERTOS DE LA REGIONAL</t>
  </si>
  <si>
    <t>MANTENIMIENTO DE AMBULANCIAS EN LOS AEROPUERTOS DE LA REGIONAL</t>
  </si>
  <si>
    <t>REALIZAR RECARGUE DE EXTINTORES EN AEROPUERTOS DE LA REGIONAL</t>
  </si>
  <si>
    <t>ADQUISICION DE COMBUSTIBLES Y LUBRICANTES SEI-SAR AEROPUERTO CAMILO DAZA</t>
  </si>
  <si>
    <t>ADQUISICION DE COMBUSTIBLES Y LUBRICANTES SEI-SAR AEROPUERTO PALONEGRO</t>
  </si>
  <si>
    <t>ADQUISICION DE COMBUSTIBLES Y LUBRICANTES SEI AEROPUERTO YARIGUIES</t>
  </si>
  <si>
    <t>ADQUISICION DE COMBUSTIBLES Y LUBRICANTES SEI AEROPUERTO SANTIAGO PEREZ QUIROZ</t>
  </si>
  <si>
    <t>ADQUISICION DE COMBUSTIBLES Y LUBRICANTES SEI AEROPUERTO VARGAS SANTOS</t>
  </si>
  <si>
    <t>ADQUISICION DE COMBUSTIBLES Y LUBRICANTES SEI AEROPUERTO AGUAS CLARAS</t>
  </si>
  <si>
    <t>MANTENIMIENTO PREVENTIVO Y CORRECTIVO DE HERRAMIENTAS SEI-SAR AEROPUERTO CAMILO DAZA</t>
  </si>
  <si>
    <t>MANTENIMIENTO PREVENTIVO Y CORRECTIVO DE HERRAMIENTAS SEI-SAR AEROPUERTO PALONEGRO</t>
  </si>
  <si>
    <t>MANTENIMIENTO PREVENTIVO Y CORRECTIVO DE HERRAMIENTAS SEI AEROPUERTO YARIGUIES</t>
  </si>
  <si>
    <t>MANTENIMIENTO PREVENTIVO Y CORRECTIVO DE HERRAMIENTAS SEI AEROPUERTO SANTIAGO PEREZ QUIROZ</t>
  </si>
  <si>
    <t>MANTENIMIENTO PREVENTIVO Y CORRECTIVO DE HERRAMIENTAS SEI AEROPUERTO VARGAS SANTOS</t>
  </si>
  <si>
    <t>MANTENIMIENTO PREVENTIVO Y CORRECTIVO DE HERRAMIENTAS SEI AEROPUERTO AGUAS CLARAS</t>
  </si>
  <si>
    <t>ADQUISICION DE ELEMENTOS Y EQUIPOS DE PROTECCION PERSONAL FUNCIONARIOS REGIONAL</t>
  </si>
  <si>
    <t>ADQUISICION DE EQUIPOS PARA EL DESARROLLO DE PROGRAMAS DE SALUD OCUPACIONAL AEROPUERTOS DE LA REGIONAL</t>
  </si>
  <si>
    <t>MANTENIMIENTO DE EQUIPOS DE SALUD OCUPACIONAL AEROPUERTOS REGIONAL</t>
  </si>
  <si>
    <t>S.O - ADQUISICION DE EQUIPOS Y ELEMENTOS ERGONOMICOS.</t>
  </si>
  <si>
    <t>ADQUISICION DE EQUIPOS Y ELEMENTOS ERGONOMICOS FUNCIONARIOS REGIONAL</t>
  </si>
  <si>
    <t>ADQUISICION DE BOTIQUINES Y MEDICAMENTOS AEROPUERTOS REGIONAL</t>
  </si>
  <si>
    <t>ADQUISICION DE EQUIPOS Y ELEMENTOS  PRIMEROS AUXILIOS AEROPUERTOS REGIONAL</t>
  </si>
  <si>
    <t>CONTRATACION  DE LAS ACTIVIDADES DE SEÑALIZACION Y DEMARCACION AEROPUERTOS REGIONAL</t>
  </si>
  <si>
    <t>CONTRATAR LA REALIZACION DE ACTIVIDADES DEPORTIVAS PARA LOS FUNCIONARIOS DE LOS AEROPUERTOS DE TAME Y SARAVENA Y VACACIONES RECREATIVAS PARA LOS FUNCIONARIOS DEL AEROPUERTO TAME</t>
  </si>
  <si>
    <t>TAME Y SARAVENA</t>
  </si>
  <si>
    <t>CONTRATAR LA REALIZACION DE EVENTOS DEPORTIVOS DOTACION, PREPENSIONADOS PARA LOS FUNCIONARIOS DEL AEROPUERTO YARIGUIES
Y VACACIONES RECREATIVAS HIJOS FUNCIONARIOS AEROPUERTO BARRANCABERMEJA</t>
  </si>
  <si>
    <t>CONTRATAR LA REALIZACION DE EVENTOS DEPORTIVOS DOTACION, PREPARACION A PREPENSIONADOS PARA LOS FUNCIONARIOS DE LOS AEROPUERTOS CAMILO DAZA DE CUCUTA Y AGUAS CLARAS DE OCAÑA; ADEMAS DE LAS VACACIONES RECREATIVAS DE LOS HIJOS DE FUNCIONARIOS DE DICHOS AEROPUERTOS</t>
  </si>
  <si>
    <t>CUCUTA Y OCAÑA</t>
  </si>
  <si>
    <t>CONTRATAR LA REALIZACION DE EVENTOS DEPORTIVOS Y DOTACION, PREPARACION PREPENSIONADOS DEL AEROPUERTO PALONEGRO DE BUCARAMANGA Y VACACIONES RECREATIVAS PARA LOS HIJOS DE LOS FUNCIONARIOS AEROPUERTO BUCARAMANGA</t>
  </si>
  <si>
    <t>CONTRATAR LA REALIZACION DE EVENTOS DEPORTIVOS Y DOTACION, PREPARACION PREPENSIONADOS PARA LOS FUNCIONARIOS DEL AEROPUERTO SANTIAGO PEREZ QUIROZ DE ARAUCA Y VACACIONES RECREATIVAS PARA LOS HIJOS DE LOS FUNCIONARIOS</t>
  </si>
  <si>
    <t>CONTRATAR LA REALIZAION DE ACTIVIDADES DEPORTIVAS PARA LOS FUNCIONARIOS DE LOS AEROPUERTOS DE TAME Y SARAVENA Y VACACIONES RECREATIVAS PARA LOS FUNCIONARIOS DEL AEROPUERTO TAME</t>
  </si>
  <si>
    <t>CONTRATAR LA REALIZACION DE EVENTOS DEPORTIVOS DOTACION, PREPENSIONADOS PARA LOS FUNCIONARIOS DEL AEROPUERTO YARIGUIES Y VACACIONES RECREATIVAS HIJOS FUNCIONARIOS AEROPUERTO BARRANCABERMEJA</t>
  </si>
  <si>
    <t>CONTRATAR LA REALIZAZCION DE EVENTOS DEPORTIVOS DOTACION, PREPARACION A PREPENSIONADOS PARA LOS FUNCIONARIOS DE LOS AEROPUERTOS CAMILO DAZA DE CUCUTA Y AGUAS CLARAS DE OCAÑA; ADEMAS DE LAS VACACIONES RECREATIVAS DE LOS HIJOS DE FUNCIONARIOS DE DICHOS AEROPUERTOS</t>
  </si>
  <si>
    <t>CONTRATAR LA REALIZAION DE EVENTOS DEPORTIVOS Y DOTACION, PREPARACION PREPENSIONADOS PARA LOS FUNCIONARIOS DEL AEROPUERTO SANTIAGO PEREZ QUIROZ DE ARAUCA Y VACACIONES RECREATIVAS PARA LOS HIJOS DE LOS FUNCIONARIOS</t>
  </si>
  <si>
    <t>ADQUISICION DE SERVICIOS MEDICOS PRA EL PROGRAMA DE SALUD OCUPACIONAL</t>
  </si>
  <si>
    <t>REALIZACION DE CAMPAÑAS EPIDEMIOLOGICAS EN LOS AEROPUERTOS DE LA REGIONAL</t>
  </si>
  <si>
    <t>SERVICIO DE ACONDICIONAMIENTO FISICO DEPORTIVO PARA LOS FUNCIONARIOS</t>
  </si>
  <si>
    <t xml:space="preserve">CONTRATAR LABORES DE DOCENCIA EN EL AREA DE INGLES CON EL FIN DE DAR CUMPLIMIENTO A LA PROGRAMACION DE EDUCACION CONTINUADA DEL CENTRO DE ESTUDIOS DE CIENCIAS AERONAUTICAS EN LA REGIONAL NORTE DE SANTANDER PARA LOS FUNCIONARIOS DE CONTROL DE TRANSITO AEREO DEL AEROPUERTO INTERNACIONAL CAMILO DAZA </t>
  </si>
  <si>
    <t>CONTRATAR LABORES DE DOCENCIA EN EL AREA DE INGLES CON EL FIN DE DAR CUMPLIMIENTO A LA PROGRAMACION DE EDUCACION CONTINUADA DEL CENTRO DE ESTUDIOS DE CIENCIAS AERONAUTICAS EN LA REGIONAL NORTE DE SANTANDER PARA LOS FUNCIONARIOS DE CONTROL DE TRANSITO AEREO DEL AEROPUERTO INTERNACIONAL PALONEGRO</t>
  </si>
  <si>
    <t>REALIZACION DE CERTIFICACIONES AEROMEDICAS PARA PERSONAL TECNICO Y BOMBEROS AERONAUTICOS DE AEROPUERTOS DE LA REGIONAL</t>
  </si>
  <si>
    <t>COMBUSTIBLE Y LUBRICANTES PARA VEHÍCULOS UTILIZADOS EN CONTROL OPERACIONAL AEROPUERTO PALONEGRO</t>
  </si>
  <si>
    <t>COMBUSTIBLE Y LUBRICANTES PARA VEHÍCULOS UTILIZADOS EN CONTROL OPERACIONAL AEROPUERTO CAMILO DAZA</t>
  </si>
  <si>
    <t>MANTENIMIENTO DE VEHICULO INSPECCION Y CONTROL OPERACIONAL DEL AEROPUERTO PALONEGRO</t>
  </si>
  <si>
    <t>MANTENIMIENTO DE VEHICULO INSPECCION Y CONTROL OPERACIONAL DEL AEROPUERTO CAMILO DAZA DE CUCUTA</t>
  </si>
  <si>
    <t>DIRECCION REGIONAL META - VIGENCIA: 2012</t>
  </si>
  <si>
    <t>Mes  de radicacion proyecto en el Grupo  Administrativo</t>
  </si>
  <si>
    <t>MANTENIMIENTO DE PLATAFORMAS</t>
  </si>
  <si>
    <t>VILLAVICENCIO</t>
  </si>
  <si>
    <t>YOPAL</t>
  </si>
  <si>
    <t>PUERTO CARREÑO</t>
  </si>
  <si>
    <t>MITU</t>
  </si>
  <si>
    <t>HATO COROZAL</t>
  </si>
  <si>
    <t>PAZ DE ARIPORO</t>
  </si>
  <si>
    <t>TRINIDAD</t>
  </si>
  <si>
    <t>SAN MARTÍN</t>
  </si>
  <si>
    <t>TABLÓN DE TAMARA</t>
  </si>
  <si>
    <t>MANTENIMIENTO VIAS DE ACCESO ESTACIONES AERONAUTICAS</t>
  </si>
  <si>
    <t>ESTACION EL TIGRE</t>
  </si>
  <si>
    <t>CARIMAGUA</t>
  </si>
  <si>
    <t>MANTENIMIENTO CASA DE PLAN TA Y SALA DE EQUIPOS</t>
  </si>
  <si>
    <t>MANTENIMIENTO CASA DE PLANTA Y SALA DE EQUIPOS</t>
  </si>
  <si>
    <t>PUERTO INIRIDA</t>
  </si>
  <si>
    <t>SAN JOSE DEL GUAVIARE</t>
  </si>
  <si>
    <t>SAN MART´N</t>
  </si>
  <si>
    <t>PUERTO CARREÑO - MITÚ</t>
  </si>
  <si>
    <t>ADQUISICION EQUIPOS REDES DE TELECOMUNICACIONES</t>
  </si>
  <si>
    <t>ADQUISICION EQUIPOS DE ENERGIA SOLAR</t>
  </si>
  <si>
    <t>ADQUISICION, INSTALACION, CALIBRACION, PRUEBA  Y PUESTA EN FUNCIONAMIENTO SISTEMAS UPS, CARGADORES DE BATERIA, RECTIFICADORES Y/O REACONDICIONAMIENTO.</t>
  </si>
  <si>
    <t xml:space="preserve">MANTENIMIENTO Y CONSERVACION Y ACTUALIZACION DE LOS SISTEMAS DE COMUNICACIONES </t>
  </si>
  <si>
    <t>ADQUISICION ELEMENTOS DE CONSUMO PARA IMPRESIÓN EN SISTEMAS F.D.P. Y TERMINALES I.A.T.</t>
  </si>
  <si>
    <t>ADQUISICION EQUIPOS Y REPUESTOS PARA LOS SISTEMAS AEROPORTUARIOS NIVEL NACIONAL</t>
  </si>
  <si>
    <t>ADQUISICION, INSTALACION , CALIBRACION, PRUEBA Y PUESTA EN SERVICIO DE EQUIPOS PARA LOS SISTEMAS AEROPORTUARIOS.</t>
  </si>
  <si>
    <t xml:space="preserve"> MANTENIMIENTO Y CONSERVACION DE EQUIPOS DE EXTINCION DE INCENDIOS Y BUSQUEDA Y RESCATE.</t>
  </si>
  <si>
    <t>MANTENIMIENTO DE PISTA AEROPUERTO EL RIO DE AMALFI - ANTIOQUIA</t>
  </si>
  <si>
    <t>MANTENIMIENTO DE PISTA AEROPUERTO ALBERTO JARAMILLO SANCHEZ DE OTÚ - REMEDIOS - ANTIOQUIA.</t>
  </si>
  <si>
    <t>OTU</t>
  </si>
  <si>
    <t>MANTENIMIENTO DE ZONAS DE SEGURIDAD Y CANALES ASIGNADO REGIONAL ANTIOQUIAAEROPUERTO AMALFI</t>
  </si>
  <si>
    <t>MANTENIMIENTO DE ZONAS DE SEGURIDAD Y CANALES ASIGNADO REGIONAL ANTIOQUIAAEROPUERTO CONDOTO</t>
  </si>
  <si>
    <t>MANTENIMIENTO DE ZONAS DE SEGURIDAD Y CANALES ASIGNADO REGIONAL ANTIOQUIAAEROPUERTO NUQUI</t>
  </si>
  <si>
    <t>MANTENIMIENTO DE ZONAS DE SEGURIDAD Y CANALES ASIGNADO REGIONAL ANTIOQUIAAEROPUERTO PUERTO BERRIO</t>
  </si>
  <si>
    <t xml:space="preserve">PUERTO BERRIO </t>
  </si>
  <si>
    <t>MANTENIMIENTO DE ZONAS DE SEGURIDAD Y CANALES ASIGNADO REGIONAL ANTIOQUIAAEROPUERTO OTU</t>
  </si>
  <si>
    <t>MANTENIMIENTO DE ZONAS DE SEGURIDAD Y CANALES ASIGNADO REGIONAL ANTIOQUIAAEROPUERTO URRAO</t>
  </si>
  <si>
    <t>MANTENIMIENTO DE ZONAS DE SEGURIDAD Y CANALES ASIGNADO REGIONAL ANTIOQUIAAEROPUERTO CIMITARRA</t>
  </si>
  <si>
    <t>MANTENIMIENTO DE ZONAS DE SEGURIDAD Y CANALES ASIGNADO REGIONAL ANTIOQUIAAEROPUERTO BERASTEGUI</t>
  </si>
  <si>
    <t>BERASTEGUI</t>
  </si>
  <si>
    <t>MANTENIMIENTO DE TORRE DE CONTROL</t>
  </si>
  <si>
    <t>MANTENIMIENTO DE TORRES DE CONTROL  ASIGNADO REGIONAL ANTIOQUIA AEROPUERTO OLAYA HERRERA</t>
  </si>
  <si>
    <t xml:space="preserve">OLAYA HERRERA </t>
  </si>
  <si>
    <t>MANTENIMINTO ESTRUCTURAS SISTEMA ALS</t>
  </si>
  <si>
    <t>JOSE MARIA CORDOVA</t>
  </si>
  <si>
    <t>MANTENIMIENTO DE INSTALACIONES ADMINISTRATIVAS ASIGNADO REGIONAL ANTIOQUIA AEROPUERTO RIONEGRO</t>
  </si>
  <si>
    <t>MANTENIMIENTO DE INSTALACIONES ADMINISTRATIVAS ASIGNADO REGIONAL ANTIOQUIA AEROPUERTO OLAYA HERRERA</t>
  </si>
  <si>
    <t>MANTENIMIENTO DE INSTALACIONES ADMINISTRATIVAS ASIGNADO REGIONAL ANTIOQUIA AEROPUERTO CAREPA</t>
  </si>
  <si>
    <t>MANTENIMIENTO DE INSTALACIONES ADMINISTRATIVAS ASIGNADO REGIONAL ANTIOQUIA AEROPUERTO MONTERIA</t>
  </si>
  <si>
    <t>MANTENIMIENTO, CONSERVACION Y ACTUALIZACION DE LOS SISTEMAS DERADIOAYUDAS.</t>
  </si>
  <si>
    <t>MANTENIMIENTO, CONSERVACION Y ACTUALIZACION DE LOS SISTEMAS DE METEOROLOGIA.</t>
  </si>
  <si>
    <t>ADQUISICION DE ELEMENTOS DE CONSUMO PARA IMPRESIÓN EN SISTEMAS  F.D. P Y TERMINALES I.A.T</t>
  </si>
  <si>
    <t xml:space="preserve">ADQUISICION DE ACCESORIOR PARA REDES DE COMUNICACIONES WAN Y LAN </t>
  </si>
  <si>
    <t>ADQUISICION, INSTALACION, CALIBRACION SISTEMAS UPS CARGADORES DE BATERIA</t>
  </si>
  <si>
    <t>ADQUISICION DE SERVICIOS DE VIGILANCIA TECNICA PARA ESTACIONES AERONAUTICAS</t>
  </si>
  <si>
    <t>JUNIO- DICIMBRE</t>
  </si>
  <si>
    <t>ADQUISICION E INSTALACION DE REPUESTOS PARA LOS SISTEMAS AEROPORTUARIOS</t>
  </si>
  <si>
    <t xml:space="preserve">ADQUISICION E INSTALACION DE SISTEMAS DE SEÑALIZACION </t>
  </si>
  <si>
    <t>FEBRERO- AGOSTO</t>
  </si>
  <si>
    <t>Estac Zipaquira y Apto Gym</t>
  </si>
  <si>
    <t>AERONAUTICA CIVIL</t>
  </si>
  <si>
    <t>RUBRO/ DEPENDENCIA</t>
  </si>
  <si>
    <t>DESCRIPCION  DE PROYECTOS</t>
  </si>
  <si>
    <t>INVERSION</t>
  </si>
  <si>
    <t>SECRETARIA DE SISTEMAS OPERACIONALES</t>
  </si>
  <si>
    <t>DIRECCION DE DESARROLLO</t>
  </si>
  <si>
    <t>CONSTRUCCIÓN PISTA AEROPUERTO DE IPIALES NARIÑO - PREVIO CONCEPTO DNP</t>
  </si>
  <si>
    <t>MEJORAMIENTO DE INFRAESTRUCTURA DE AEROPUERTOS PARA LA PROSPERIDAD. PREVIO CONCEPTO DNP</t>
  </si>
  <si>
    <t>LEVANTAMIENTO DE INFORMACION PARA ESTUDIOS, PLANES Y PROGRAMAS AMBIENTALES</t>
  </si>
  <si>
    <t>DIRECCION DE TELECOMUNICACIONES</t>
  </si>
  <si>
    <t>AMPLIACION RED DE RADARES A NIVEL NACIONAL</t>
  </si>
  <si>
    <t>MANTENIMIENTO Y CONSERVACION DEL SISTEMA DE TELECOMUNICACIONES Y AYUDAS A LA NAVEGACION AEREA A NIVEL NACIONAL</t>
  </si>
  <si>
    <t>DIRECCION DE SEGURIDAD AEROPORTUARIA</t>
  </si>
  <si>
    <t>ADQUISICION DE EQUIPOS Y SERVICIOS MEDICOS PARA SANIDADES AEROPORTUARIAS.</t>
  </si>
  <si>
    <t>ADQUISICION DE SERVICIOS DE SEGURIDAD PARA EL CONTROL Y OPERACION DE LOS SISTEMAS DE SEGURIDAD AEROPORTUARIA Y AYUDAS A LA NAVEGACION AEREA.</t>
  </si>
  <si>
    <t>ADQUISICION Y RENOVACION DE EQUIPOS Y ELEMENTOS PARA LA SEGURIDAD EN AEROPUERTOS.</t>
  </si>
  <si>
    <t>MANTENIMIENTO Y CONSERVACION DE EQUIPOS DE SEGURIDAD AEROPORTUARIA.</t>
  </si>
  <si>
    <t>DIRECCION DE AERONAVEGACION</t>
  </si>
  <si>
    <t>ADQUISICION DE EQUIPOS DE PROTECCION Y EXTINCION DE INCENDIOS BUSQUEDA Y RESCATE.</t>
  </si>
  <si>
    <t>MANTENIMIENTO Y CONSERVACION DE EQUIPOS DE EXTINCION DE INCENDIOS Y BUSQUEDA Y RESCATE.</t>
  </si>
  <si>
    <t>SECRETARIA GENERAL</t>
  </si>
  <si>
    <t>DESPACHO</t>
  </si>
  <si>
    <t>DIRECCION DE INFORMATICA</t>
  </si>
  <si>
    <t>ADQUISICION  DE SISTEMAS Y SERVICIOS INFORMATICOS PARA EL PLAN NACIONAL DE INFORMATICA. PREVIO CONCEPTO DNP.</t>
  </si>
  <si>
    <t>MANTENIMIENTO Y CONSERVACION DE EQUIPOS DE COMPUTACION. PREVIO CONCEPTO DNP.</t>
  </si>
  <si>
    <t>GRUPO DE INMUEBLES</t>
  </si>
  <si>
    <t>DIRECCION DE TALENTO HUMANO</t>
  </si>
  <si>
    <t>SECRETARIA DE SEGURIDAD AERONAUTICA</t>
  </si>
  <si>
    <t xml:space="preserve">SUBDIRECCION GENERAL </t>
  </si>
  <si>
    <t>OFICINA CENTRO DE ESTUDIOS AERONAUTICOS</t>
  </si>
  <si>
    <t>OFICINA DE COMERCIALIZACION</t>
  </si>
  <si>
    <t>MANTENIMIENTO DE CERRAMIENTOS.</t>
  </si>
  <si>
    <t>MANTENIMIENTO Y ADECUACIÒN DEL CERRAMIENTO PERIMETRAL EN MALLA ESLABONADA DEL AEROPUERTO</t>
  </si>
  <si>
    <t>Marzo</t>
  </si>
  <si>
    <t>Junio</t>
  </si>
  <si>
    <t xml:space="preserve">MANTENIMIENTO Y ADECUACIÒN DEL CERRAMIENTO PERIMETRAL EN ALAMBRE DE PUA </t>
  </si>
  <si>
    <t>PLATO (Incluido en asignado)</t>
  </si>
  <si>
    <t xml:space="preserve">MANTENIMIENTO Y ADECUACION DE LA PISTA DEL AEROPUERTO </t>
  </si>
  <si>
    <t>Mantenimiento -descontaminación pista</t>
  </si>
  <si>
    <t>MANTENIMIENTO DE ZONAS DE SEGURIDAD Y CANALES.(Rocerias)</t>
  </si>
  <si>
    <t>ASIGNADO REGIONAL ATLANTICO-conforme a costos definidos</t>
  </si>
  <si>
    <t>Barranquilla (Incluido en asignado)</t>
  </si>
  <si>
    <t>AGUACHICA (Incluido en asignado)</t>
  </si>
  <si>
    <t>MOMPOX (Incluido en asignado)</t>
  </si>
  <si>
    <t>MAGANGUE (Incluido en asignado)</t>
  </si>
  <si>
    <t>TOLÚ (Incluido en asignado)</t>
  </si>
  <si>
    <t>BANCO (Incluido en asignado)</t>
  </si>
  <si>
    <t>RIOHACHA (Incluido en asignado)</t>
  </si>
  <si>
    <t>SANTA MARTA (Incluido en asignado)</t>
  </si>
  <si>
    <t>VALLEDUPAR (Incluido en asignado)</t>
  </si>
  <si>
    <t>MANTENIMIENTO DE TORRES CONTROL</t>
  </si>
  <si>
    <t xml:space="preserve">MANTENIMIENTO DE LA TORRE DE CONTROL </t>
  </si>
  <si>
    <t>MANTENIMIENTO Y ADECUACIÓN DEL TERMINAL DEL AEROPUERTO</t>
  </si>
  <si>
    <t>BANCO</t>
  </si>
  <si>
    <t>MANTENIMIENTO CUARTEL BOMBEROS</t>
  </si>
  <si>
    <t>MANTENIMIENTO Y MEJORAMIENTO DE LA ESTACIÓN DE BOMBEROS</t>
  </si>
  <si>
    <t xml:space="preserve">MANTENIMIENTO SEÑALIZACIÓN PISTA DEL AEROPUERTO </t>
  </si>
  <si>
    <t>MANTENIMIENTO Y MEJORAMIENTO DE LA CASETA DE VIGILANCIA DEL AEROPUERTO</t>
  </si>
  <si>
    <t>BARRANQUILLA(Estan ya en los recursos planteados 60 mll)</t>
  </si>
  <si>
    <t>Valledupar 20 mll</t>
  </si>
  <si>
    <t>MANTENIMIENTO VIVIENDA CELADOR Y CASA EQUIPOS</t>
  </si>
  <si>
    <t>Mantenimiento Casa Auxiliar Valledupar</t>
  </si>
  <si>
    <t>Mantenimiento casa auxiiar de Riohacha</t>
  </si>
  <si>
    <t>Mantenimiento casa auxiliar estacion la PAZ</t>
  </si>
  <si>
    <t>Mantenimiento casa auxiliar estacion paricuica</t>
  </si>
  <si>
    <t>mayo</t>
  </si>
  <si>
    <t>mantenimiento casa auxiliar - casa emisora</t>
  </si>
  <si>
    <t>MANTENIMIENTO CASA DE PLANTAS Y CUARTOS ELECTRICOS</t>
  </si>
  <si>
    <t>Mantenimiento locativo subestación de El Banco</t>
  </si>
  <si>
    <t>Mantenimiento locativo subestación eléctrica de La Paz</t>
  </si>
  <si>
    <t>Mantenimiento cuarto de plantas Tubara</t>
  </si>
  <si>
    <t>Mantenimiento de la casa de plantas de Paricuica</t>
  </si>
  <si>
    <t>Mantenimiento de la casa de plantas de Casa Emisora</t>
  </si>
  <si>
    <t>Mantenimiento de la casa de plantas y subestacion de Cerro Kennedy</t>
  </si>
  <si>
    <t xml:space="preserve">Sala Técnica - CAC </t>
  </si>
  <si>
    <t>CAC</t>
  </si>
  <si>
    <t xml:space="preserve">Mantenimiento casetas de los sistemas VOR DME de : Polonuevo, Sevillano, la Paz, Riohacha, Corozal, Magangué, El Banco, Paricuica </t>
  </si>
  <si>
    <t xml:space="preserve"> Polonuevo, Sevillano, la Paz, Riohacha, Corozal, Magangué, El Banco, Paricuica </t>
  </si>
  <si>
    <t>Mantenimiento Estación de Radioayudas de Sarie Bay-San Andrés</t>
  </si>
  <si>
    <t>San Andrés</t>
  </si>
  <si>
    <t xml:space="preserve">Mantenimiento y limpieza anual de zonas verdes de las estaciones de Polonuevo, Malambo, Tubara, Casa Emisora, CAC y areas subestación eléctrica de Valledupar, EL Cabrito, Todos los Santos </t>
  </si>
  <si>
    <t xml:space="preserve">estaciones de Polonuevo, Malambo, Tubara, Casa Emisora, CAC y areas subestación eléctrica de Valledupar, EL Cabrito, Todos los Santos </t>
  </si>
  <si>
    <t>Mantenimiento y limpieza anual de zonas verdes de las estaciones de Sarie Bay y Torre de Control 2</t>
  </si>
  <si>
    <t>MANTENIMIENTO DE LOS SISTEMAS DE TRATAMIENTOS DE AGUA</t>
  </si>
  <si>
    <t xml:space="preserve">AGUACHICA  </t>
  </si>
  <si>
    <t>MANTENIMIENTO DE LA CASETA DE RESIDUOS SOLIDOS DEL AEROPUERTO</t>
  </si>
  <si>
    <t>MOMPOX</t>
  </si>
  <si>
    <t>MANTENIMIENTO DE LAS INSTALACIONES HIDRAULICAS Y SANITARIAS DEL AEROPUERTO</t>
  </si>
  <si>
    <t xml:space="preserve">MAGANGUE </t>
  </si>
  <si>
    <t xml:space="preserve">MOMPOX </t>
  </si>
  <si>
    <t>MEJORAMIENTO DEL SISTEMA DE TRATAMIENTOS DE AGUA DEL AEROPUERTO</t>
  </si>
  <si>
    <t>CONTROL GEOTECNICO CONSISTENTE EN MANTENIMIENTO DE LAS ZONAS VERDES DEL AEROPUERTO</t>
  </si>
  <si>
    <t>SANTA MARTA</t>
  </si>
  <si>
    <t>TOLU</t>
  </si>
  <si>
    <t>CONTROL GEOTECNICO CONSISTENTE EN MANTENIMIENTO DE LAS ZONAS VERDES DEL AEROPUERTO (CAC Y CASA EMISORA)</t>
  </si>
  <si>
    <t xml:space="preserve">CONTRATAR LA ADQUISICIÓN DE INSUMOS QUIMICOS PARA EL AEROPUERTO </t>
  </si>
  <si>
    <t xml:space="preserve"> BQUILLA</t>
  </si>
  <si>
    <t>INSPECCIÓN Y PREVENCIÓN DEL PELIGRO AVIARIO DEL AEROPUERTO</t>
  </si>
  <si>
    <t>ADQUISICION, INSTALACION SISTEMAS UPS</t>
  </si>
  <si>
    <t xml:space="preserve"> ADQUISICION DE UPS DE 3 Y 1.5 KVA</t>
  </si>
  <si>
    <t>ADQUISICION EQUIPOS REDES COMUNICACIONES</t>
  </si>
  <si>
    <t>ADQUISICVION DE ACCESORIOS REDES WAN/ LAN</t>
  </si>
  <si>
    <t>ASIGNADO REGIONAL ATLANTICO</t>
  </si>
  <si>
    <t xml:space="preserve">ADQUISICION, INSTALACION REPUESTOS  PARA LOS SISTEMAS AEROPORTUARIOS </t>
  </si>
  <si>
    <t>Adquisición de repuestos para los grupos electrógenos de la Regional Atlántico</t>
  </si>
  <si>
    <t>aeropuertos regional Atlántico</t>
  </si>
  <si>
    <t>LEVANTAMIENTO DE LA INFORMACION ESTUDIOS AMBIENTALES</t>
  </si>
  <si>
    <t>MONITOREOS DE AGUA POTABLE Y AGUAS RESIDUALES DEL AEROPUERTO</t>
  </si>
  <si>
    <t>TRAMITE PARA SOLICITAR AUTORIZACIÓN ANTE ENTIDADES AMBIENTALES</t>
  </si>
  <si>
    <t>TRAMITE PARA SOLICITAR AUTORIZACIÓN DE TALA Y PODA DE ARBOLES</t>
  </si>
  <si>
    <t xml:space="preserve">SANTA MARTA </t>
  </si>
  <si>
    <t>COROZAL</t>
  </si>
  <si>
    <t xml:space="preserve">MANTENIMIENTO Y ADECUACIÓN DE LAS OFICINAS ADMINISTRATIVAS </t>
  </si>
  <si>
    <t>VALLEDUPAR</t>
  </si>
  <si>
    <t xml:space="preserve">actualizacion de sistemas de procesamiento de datos radar Barranquilla (RADIN) y  consistente en reposicion de cuatro (4) servidores. </t>
  </si>
  <si>
    <t>mantenimiento preventivo de limpieza cubierta en radom sistema radar atcr33dp TUBARA</t>
  </si>
  <si>
    <t>Tubará</t>
  </si>
  <si>
    <t>Mantenimiento torre autosoportada No. 2 de Cerro Kennedy</t>
  </si>
  <si>
    <t>Cerro Kennedy</t>
  </si>
  <si>
    <t>Desmonte estructura NDB Valledupar y traslado hacia la isla de San andres y desmonte estructuras metálicas en Riohacha</t>
  </si>
  <si>
    <t>Valledupar, San andrés, Riohacha</t>
  </si>
  <si>
    <t>Mejoramiento del sistema de puesta a tierra de la subestación eléctrica del Aeropuerto Ernesto Cortissoz</t>
  </si>
  <si>
    <t xml:space="preserve">Mantenimiento general de llos circuitos electricos de la torre de control del Aeropuerto de Barranquilla. </t>
  </si>
  <si>
    <t>Mantenimiento preventivo de la UPS del Centro de Aeronavegación del Caribe, Torre de Control, Tubara y Cerro Maco</t>
  </si>
  <si>
    <t>CAC, Tubará, cerro maco</t>
  </si>
  <si>
    <t>Mantenimiento sistemas de media y baja tensión en San Andrés Isla</t>
  </si>
  <si>
    <t>Mantenimiento preventivo y correctivo de los sistemas de Aire Acondicionado de las Estaciones de Cerro Maco y Tubara.</t>
  </si>
  <si>
    <t>Cerro Maco, Tubará</t>
  </si>
  <si>
    <t>Actualización de los sistemas de medición de la subestación eléctrica del Centro de Aeronavegación del Caribe</t>
  </si>
  <si>
    <t>Mejoramiento de la subestación eléctrica de la Estación de Cerro Kennedy</t>
  </si>
  <si>
    <t>Mantenimiento sistemas eléctricos que suministran energía a los sistemas aeronáuticos y complementarios en el Aeropuerto de Cartagena</t>
  </si>
  <si>
    <t>Cartagena</t>
  </si>
  <si>
    <t>mantenimiento ayudas visuales regional atlantico</t>
  </si>
  <si>
    <t>Adquisición de combustible para los vehículos adscritos al Grupo de Soporte Técnico de la Regional Atlántico</t>
  </si>
  <si>
    <t>Adquisición de combustible para los grupos electrógenos de Casa Emisora, Estación de Tubara y Estación de Polonuevo</t>
  </si>
  <si>
    <t>Casa Emisora, Estación de Tubara y Estación de Polonuevo</t>
  </si>
  <si>
    <t>Adquisición de combustible destinado a los grupos electrógenos de la Estación de Sevillano</t>
  </si>
  <si>
    <t>Est. Sevillano</t>
  </si>
  <si>
    <t>Adquisición de combustible destinado a los grupos electrógenos del Aeropuerto de Valledupar y Estación de la Paz</t>
  </si>
  <si>
    <t>Valledupar y Estación de la Paz</t>
  </si>
  <si>
    <t>Adquisición de combustible destinado a los grupos electrógenos de la Estación de Cerro Maco</t>
  </si>
  <si>
    <t>Cerro Maco</t>
  </si>
  <si>
    <t>Adquisición de combustible destinado a los grupos electrógenos de la Estación de Cerro Kennedy</t>
  </si>
  <si>
    <t>Adquisición de combustible destinado a los grupos electrógenos del Aeropuerto de El Banco</t>
  </si>
  <si>
    <t>El Banco</t>
  </si>
  <si>
    <t>Adquisición de combustible destinado a los grupos electrógenos del Aeropuerto de Magangue</t>
  </si>
  <si>
    <t>Magangue</t>
  </si>
  <si>
    <t>Adquisición de combustible para la Estación de El Cliff y Aeropuerto de Providencia</t>
  </si>
  <si>
    <t>Estación de El Cliff y Aeropuerto de Providencia</t>
  </si>
  <si>
    <t>Adquisición de combustible destinado a los grupos electrógenos del Aeropuerto de Tolú</t>
  </si>
  <si>
    <t>Tolú</t>
  </si>
  <si>
    <t>Adquisición de combustible destinado a los grupos electrógenos de la Estación de la Casona y Estación de Paricuica</t>
  </si>
  <si>
    <t>Estación de la Casona y Estación de Paricuica</t>
  </si>
  <si>
    <t>GASTOS DE TRANSPORTE DE EQUIPOS, REPUESTOS, ACCESORIOS  Y PERSONAL</t>
  </si>
  <si>
    <t xml:space="preserve">ADQUISICION DE PAPEL FDP </t>
  </si>
  <si>
    <t>ADQUISICION E INSTALACION DE REPUESTOS PARA EL MANTENIMIENTO DE LOS SISTEMAS DE TELECOMUNICACIONES Y COMPLEMENTARIOS.</t>
  </si>
  <si>
    <t>Adquisición e instalación de repuestos para los sistemas eléctricos de la Regional Atlánticol</t>
  </si>
  <si>
    <t xml:space="preserve">adquisicion de repuestos discretos electronicos  y elementos varios indispensable para el mantenimiento preventivo-correctivo de los sistema de telecomunicaciones y radioayudas de la regional atlantico. </t>
  </si>
  <si>
    <t>Reposición de aires acondicionados Estaciones de El Cabrito, Todos los Santos, Polonuevo, Sevillano, La Paz, Magangue, ILS Barranquilla, El Cliff y Sariebay 32 mll 18000 BTU- va por el rubro sistemas aeroportuarios</t>
  </si>
  <si>
    <t xml:space="preserve"> Estaciones de El Cabrito, Todos los Santos, Polonuevo, Sevillano, La Paz, Magangue, ILS Barranquilla, El Cliff y Sariebay</t>
  </si>
  <si>
    <t xml:space="preserve">mantenimiento en los mastiles de mangaveletas; mantenimiento a las t de vientos y mantenimiento a los sistemas de tierra de las torres autosoportadas de las estaciones met eorológicas de Barranquilla, Santa Marta </t>
  </si>
  <si>
    <t xml:space="preserve"> Barranquilla, Santa Marta </t>
  </si>
  <si>
    <t>Mantenimiento preventivo y correctivo de los sistemas de aire acondicionado del Centro de Aeronavegación del Caribe, Torre de Control y Aereas Técnicas del Aeropuerto Ernesto Cortissoz incluido el suministro de repuestos</t>
  </si>
  <si>
    <t>Mantenimeinto prventivo y correctivo de los sistemas de aire acondiconado d elas áreas técnicas del los aeropuertos de cartagena, corozal, riohacha, valledupar y santa marta</t>
  </si>
  <si>
    <t xml:space="preserve"> cartagena, corozal, riohacha, valledupar y santa marta</t>
  </si>
  <si>
    <t>Adquisición de insumos para el mantenimiento de los sistemas y equipos aeroportuarios a cargo de la Regional Atlántico</t>
  </si>
  <si>
    <t>Adquisición de aceites y lubricantes</t>
  </si>
  <si>
    <t>Adquisición de herramientas para mantenimiento mecánico.</t>
  </si>
  <si>
    <t>Adquisición de materiales para el mantenimiento de los equipos y sistemas mecánicos de la Regional Atlántico</t>
  </si>
  <si>
    <t xml:space="preserve">Adquisición de Baterias estacionarias para la reposicion de bancos de bateria de la Regional </t>
  </si>
  <si>
    <t xml:space="preserve">Adquisición de  elementos fungibles para el mantenimiento de equipos y sistemas eléctricos </t>
  </si>
  <si>
    <t xml:space="preserve">Adquisición de herramientas para el mantenimiento de equipos y sistemas eléctricos </t>
  </si>
  <si>
    <t>CONTRATAR LOS SERVICIOS DE VIGILANCIA TECNICA</t>
  </si>
  <si>
    <t>ESTACION DE SEVILLANO</t>
  </si>
  <si>
    <t>ESTACION DE CERRO KENNEDY</t>
  </si>
  <si>
    <t>ESTACION DE CERRO MACO</t>
  </si>
  <si>
    <t>ESTACION DE PARICUICA</t>
  </si>
  <si>
    <t xml:space="preserve">ESTACION LA CASONA </t>
  </si>
  <si>
    <t>ADQUISICION DE COMBUSTIBLE</t>
  </si>
  <si>
    <t>AEROPUERTO DE TOLU</t>
  </si>
  <si>
    <t>ADQUISICION EQUIPOS MEDICOS</t>
  </si>
  <si>
    <t>CONTRATAR MANTENIMIENTO EQUIPOS MEDICOS</t>
  </si>
  <si>
    <t>CONTRATAR MANTENIMIENTO DE AMBULANCIA</t>
  </si>
  <si>
    <t>MANTTO PREVENTIVO Y CORRECTIVO VEHICULOS  SEI-SAR</t>
  </si>
  <si>
    <t>Aeropuertos de Santa Marta, Valledupar, Riohacha y Tolú</t>
  </si>
  <si>
    <t>TOTAL SALUD OCUPACIONAL</t>
  </si>
  <si>
    <t>Dotacion Centros Vacacional Santa Marta</t>
  </si>
  <si>
    <t>CONTRATACION DOCENTES PARA PROGRAMA DE EDUCACION SUPERIOR Y EDUCACION CONTINUADA (INGLES - TRANSITO AEREO)</t>
  </si>
  <si>
    <t>Barranquuilla</t>
  </si>
  <si>
    <t>Aeropuertos de Barranquilla, Santa Marta, Cartagena, riohacha, Valledupar, San andrés y Providencia</t>
  </si>
  <si>
    <t>ADQUISICION, INSTALACION Y PUESTA EN SERVICIO SALAS RADAR (INCLUYE OBRAS CIVILES)</t>
  </si>
  <si>
    <t>NIVEL CENTRAL CGAC (V.F 2013 $ 6.000 MLL)</t>
  </si>
  <si>
    <t>UNIDAD DE FLUJO (V.F 2013 $ 5.000 MLL)</t>
  </si>
  <si>
    <t>APTO RIONEGRO</t>
  </si>
  <si>
    <t>ADQUISICION, INSTALACION, CALIBRACION, PRUEBA Y PUESTA EN SERVICIO DE SISTEMAS DE ILUMINACION</t>
  </si>
  <si>
    <t>APTO YOPAL</t>
  </si>
  <si>
    <t>ADQUISICION, INSTALACION, CALIBRACION, PRUEBA Y PUESTA EN SERVICIO DE SISTEMAS DE ILUMINACION.</t>
  </si>
  <si>
    <t>AEROPUERTO ELDORADO-CAT III</t>
  </si>
  <si>
    <t>ADQUISICION, INSTALACION, CALIBRACION, PRUEBA Y PUESTA EN FUNCIONAMIENTO DE EQUIPOS Y SUBESTACIONES ELECTRICAS Y COMPLEMENTARIOS NIVEL CENTRAL</t>
  </si>
  <si>
    <t>AEROPUERTO IBAGUE- APOYO PLAN DDA</t>
  </si>
  <si>
    <t>AEROPUERTO BARRANQUILLA-ACTUALIZACION APOYO DDA</t>
  </si>
  <si>
    <t>AEROPUERTO EL YOPAL- APOYO PLAN DDA</t>
  </si>
  <si>
    <t>ESTACION SANTA HELENA- SUBESTACION Antioquia</t>
  </si>
  <si>
    <t>ESTACION PUERTO LEGUIZAMO-PUTUMAYO</t>
  </si>
  <si>
    <t>ARRENDAMIENTO DE ESPACIO PARA ALOJAMIENTO DE EQUIPOS Y SUMINISTRO DE ENERGÍA CON RTVC</t>
  </si>
  <si>
    <t>ADQUISICION, INSTALACION Y PUESTA EN FUNCIONAMIENTO DE ESTACIONES METEOROLOGICAS AERONAUTICAS</t>
  </si>
  <si>
    <t>CAREPA, SARAVENA, ARAUCA, MARIQUITA, PTO INIRIDA, BAHIA SOLANO</t>
  </si>
  <si>
    <t>ADQUISICION, INSTALACION SENSORES VIENTO</t>
  </si>
  <si>
    <t>CUCUTA, B/MEJA</t>
  </si>
  <si>
    <t>ADQUISICION, INSTALACION ALTIMETROS DIGITALES</t>
  </si>
  <si>
    <r>
      <t xml:space="preserve">ADQUISICIÓN, INSTALACIÓN Y PUESTA EN FUNCIONAMIENTO DE RADAR METEOROLÓGICO </t>
    </r>
    <r>
      <rPr>
        <b/>
        <sz val="9"/>
        <rFont val="Tahoma"/>
        <family val="2"/>
      </rPr>
      <t/>
    </r>
  </si>
  <si>
    <t>APTO BMEJA</t>
  </si>
  <si>
    <t xml:space="preserve">ADQUISICION, INSTALACION Y PUESTA EN SERVICIO DE LOS RADIOENLACES DIGITALES </t>
  </si>
  <si>
    <t>GENERAL REGIONAL NTE SANTANDER</t>
  </si>
  <si>
    <t>ADQUISICION DE EQUIPOS PARA COMUNICACIONES DE TORRES Y CENTROS DE CONTROL( CONSOLAS).</t>
  </si>
  <si>
    <t>NIVEL CENTRAL (V.F 2013 $ 2.000 MLL)</t>
  </si>
  <si>
    <t>NIVEL CENTRAL  CGAC (V.F 2013 $ 2.500 MLL)</t>
  </si>
  <si>
    <t>NIVEL CENTRAL-REGIONALES AERONAUTICAS</t>
  </si>
  <si>
    <t>AEROPUERTO MANIZALES- LA NUBIA</t>
  </si>
  <si>
    <t>ADQUISICION, INSTALACION Y PUESTA EN SERVICIO DE UN DVOR/DME</t>
  </si>
  <si>
    <t xml:space="preserve">MANTENIMIENTO, CONSERVACION Y ACTUALIZACION DE LOS SISTEMAS DE RADAR         </t>
  </si>
  <si>
    <t xml:space="preserve">     ADQUISICION DE COMBUSTIBLE.</t>
  </si>
  <si>
    <t>NIVEL CENTRAL MITU,ARARACUARA Y SANTA ANA</t>
  </si>
  <si>
    <t>MANTENIMIENTO PREVENTIVO Y CORRECTIVO DE ASCENSORES TORRES DE CONTROL</t>
  </si>
  <si>
    <t>APTO BARRANQUILLA</t>
  </si>
  <si>
    <t xml:space="preserve">TOTAL </t>
  </si>
  <si>
    <t>TOTAL</t>
  </si>
  <si>
    <t>OBRAS COMPLMENTARIAS ASOCIADAS AL CONTRATO DE CONCESION</t>
  </si>
  <si>
    <t>CONSTRUCCION DE LA NUEVA CALLE DE RODAJE A LA ZONA DE PRUEBA DE MOTORES</t>
  </si>
  <si>
    <t>CONSTRUCCIÓN  NUEVAS EDIFICACIONES TERMINAL,CUARTEL DE BOMBEROS,PLATAFORMA,TORRE DE CONTROL Y CANALIZACION .</t>
  </si>
  <si>
    <t>CONSTRUCCIÓN REMINAL, CUARTEL DE BOMBEROS Y URBANISMO.</t>
  </si>
  <si>
    <t>CONSTRUCCIÓN PISTA</t>
  </si>
  <si>
    <t>CONSTRUCCION INFRAESTRUCTURA AEROPORTUARIA</t>
  </si>
  <si>
    <t>INTERVENTORIAA</t>
  </si>
  <si>
    <t xml:space="preserve">CONSTRUCCION CUARTEL BOMBEROS </t>
  </si>
  <si>
    <t>AEROPUERTO DE NEIVA</t>
  </si>
  <si>
    <t xml:space="preserve">MANTENIMIENTO GENERAL ESTACIONES </t>
  </si>
  <si>
    <t>ELDORADO</t>
  </si>
  <si>
    <t>MANTENIMIENTO CUARTELES DE BOMBEROS</t>
  </si>
  <si>
    <t xml:space="preserve">ESTUDIOS Y DISEÑOS </t>
  </si>
  <si>
    <t>AEROPUERTO OTU</t>
  </si>
  <si>
    <t>AEROPUERTO EL DORADO</t>
  </si>
  <si>
    <t>MANTENIMIENTO, CONSERVACION Y ACTUALIZACION DE LOS SISTEMAS DE COMUNICACIONES</t>
  </si>
  <si>
    <r>
      <t xml:space="preserve">UTILIZACION SEGMENTO ESPACIAL PARA EL ESTABLECIMIENTO DE UNA RED MEDIANTE ESTACIONES TERRENAS DE LA UAEAC </t>
    </r>
    <r>
      <rPr>
        <b/>
        <sz val="10"/>
        <rFont val="Arial"/>
        <family val="2"/>
      </rPr>
      <t>12000009 OS</t>
    </r>
  </si>
  <si>
    <r>
      <t xml:space="preserve">ADQUISICION, INSTALACION Y PUESTA EN SERVICIO DE LOS RADIOENLACES DIGITALES PARA EQUIPOS PARA EL FORTALECIMIENTO DE LA RED TRONCAL DE MICROONDAS (V.F 2012) </t>
    </r>
    <r>
      <rPr>
        <b/>
        <sz val="10"/>
        <rFont val="Arial"/>
        <family val="2"/>
      </rPr>
      <t>11000016 OS</t>
    </r>
  </si>
  <si>
    <r>
      <t xml:space="preserve">ADQUISICION, INSTALACION Y PUESTA EN SERVICIO DE UN DVOR/DME </t>
    </r>
    <r>
      <rPr>
        <b/>
        <sz val="10"/>
        <rFont val="Arial"/>
        <family val="2"/>
      </rPr>
      <t>12000001 OS</t>
    </r>
  </si>
  <si>
    <t>TOTAL APROBADO</t>
  </si>
  <si>
    <t xml:space="preserve">MANTENIMIENTO Y CONSERVACION DEL SISTEMA DE TELECOMUNICACIONES Y AYUDAS A LA NAVEGACION AEREA </t>
  </si>
  <si>
    <t xml:space="preserve">DIRECCION REGIONAL ANTIOQUIA 
</t>
  </si>
  <si>
    <t xml:space="preserve">CRONOGRAMAS DE INVERSION  PROYECTO, ACTIVIDAD Y UNIDAD DE NEGOCIO  </t>
  </si>
  <si>
    <t>Agosto</t>
  </si>
  <si>
    <t>Aplicación de programas de Salud Ocupacional</t>
  </si>
  <si>
    <t>ADQUISICION DE ELEMENTOS Y EQUIPOS DE PROTECCION PERSONAL</t>
  </si>
  <si>
    <t>MANTENIMIENTO DE EQUIPOS DE SALUD OCUPACIONAL</t>
  </si>
  <si>
    <t>ADQUISICION DE BOTIQUINES Y MEDICAMENTOS</t>
  </si>
  <si>
    <t>ADQUISICION DE EQUIPOS Y ELEMENTOS PRIMEROS AUXILIOS</t>
  </si>
  <si>
    <t>ACTIVIDADES DE SEÑALIZACION Y DEMARCACION</t>
  </si>
  <si>
    <t xml:space="preserve">REALIZACION EVENTOS DEPORTIVOS </t>
  </si>
  <si>
    <t>REALIZACION VACACIONES RECREATIVAS</t>
  </si>
  <si>
    <t>PREPARACION PREPENSIONADOS</t>
  </si>
  <si>
    <t>DOTACION CENTROS VACACIONALES Y DEPORTIVOS</t>
  </si>
  <si>
    <t>ADQUISICION SERVICIOS MEDICOS</t>
  </si>
  <si>
    <t>ADQUISICION DE  PROGRAMAS DE INTERVENCION CAMPAÑAS EPIDEMIOLOGICAS</t>
  </si>
  <si>
    <t>SERVICIO DE ACONDICIONAMIENTO FISICO DEPORTIVO FUNCIONARIOS</t>
  </si>
  <si>
    <t>Mantenimiento y Conservación de equipos de seguridad aeroportuaria</t>
  </si>
  <si>
    <t>MANTENIMIENTO DE CONTROL DE ACCESOS E INCENDIOS</t>
  </si>
  <si>
    <t>Asistencia tecnica, divulgación y capacitación a funcionarios del estado</t>
  </si>
  <si>
    <t>CONTRATACION DE DOCENTES, ASESORES PROFESIONALES EXPERTOS ACADEMICOS</t>
  </si>
  <si>
    <t>DISTRIBUCCION PRESUPUESTO  POR PROYECTOS Y AREAS 2012</t>
  </si>
</sst>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41" formatCode="_(* #,##0_);_(* \(#,##0\);_(* &quot;-&quot;_);_(@_)"/>
    <numFmt numFmtId="44" formatCode="_(&quot;$&quot;\ * #,##0.00_);_(&quot;$&quot;\ * \(#,##0.00\);_(&quot;$&quot;\ * &quot;-&quot;??_);_(@_)"/>
    <numFmt numFmtId="43" formatCode="_(* #,##0.00_);_(* \(#,##0.00\);_(* &quot;-&quot;??_);_(@_)"/>
    <numFmt numFmtId="164" formatCode="#,##0;[Red]#,##0"/>
    <numFmt numFmtId="165" formatCode="#,##0\ _€;[Red]#,##0\ _€"/>
    <numFmt numFmtId="166" formatCode="d/mm/yyyy;@"/>
    <numFmt numFmtId="167" formatCode="_ * #,##0_ ;_ * \-#,##0_ ;_ * &quot;-&quot;_ ;_ @_ "/>
    <numFmt numFmtId="168" formatCode="[$-C0A]mmm\-yy;@"/>
    <numFmt numFmtId="169" formatCode="_ * #,##0.00_ ;_ * \-#,##0.00_ ;_ * &quot;-&quot;??_ ;_ @_ "/>
    <numFmt numFmtId="170" formatCode="_ * #,##0_ ;_ * \-#,##0_ ;_ * &quot;-&quot;??_ ;_ @_ "/>
    <numFmt numFmtId="171" formatCode="_-* #,##0.00\ _P_t_a_-;\-* #,##0.00\ _P_t_a_-;_-* &quot;-&quot;??\ _P_t_a_-;_-@_-"/>
    <numFmt numFmtId="172" formatCode="_(* #,##0_);_(* \(#,##0\);_(* &quot;-&quot;??_);_(@_)"/>
    <numFmt numFmtId="173" formatCode="[$-C0A]d\-mmm\-yy;@"/>
    <numFmt numFmtId="174" formatCode="###,###,###,###"/>
    <numFmt numFmtId="175" formatCode="_(&quot;$&quot;\ * #,##0_);_(&quot;$&quot;\ * \(#,##0\);_(&quot;$&quot;\ * &quot;-&quot;??_);_(@_)"/>
  </numFmts>
  <fonts count="28" x14ac:knownFonts="1">
    <font>
      <sz val="11"/>
      <color theme="1"/>
      <name val="Calibri"/>
      <family val="2"/>
      <scheme val="minor"/>
    </font>
    <font>
      <sz val="8"/>
      <name val="Arial"/>
      <family val="2"/>
    </font>
    <font>
      <sz val="11"/>
      <color rgb="FF000000"/>
      <name val="Calibri"/>
      <family val="2"/>
    </font>
    <font>
      <sz val="10"/>
      <name val="Arial"/>
      <family val="2"/>
    </font>
    <font>
      <b/>
      <sz val="10"/>
      <name val="Arial"/>
      <family val="2"/>
    </font>
    <font>
      <b/>
      <sz val="8"/>
      <color rgb="FF000000"/>
      <name val="Tahoma"/>
      <family val="2"/>
    </font>
    <font>
      <sz val="8"/>
      <color rgb="FF000000"/>
      <name val="Tahoma"/>
      <family val="2"/>
    </font>
    <font>
      <b/>
      <sz val="9"/>
      <color rgb="FF000000"/>
      <name val="Tahoma"/>
      <family val="2"/>
    </font>
    <font>
      <sz val="9"/>
      <color rgb="FF000000"/>
      <name val="Tahoma"/>
      <family val="2"/>
    </font>
    <font>
      <sz val="10"/>
      <color rgb="FF000000"/>
      <name val="Arial"/>
      <family val="2"/>
    </font>
    <font>
      <b/>
      <sz val="10"/>
      <color rgb="FF000000"/>
      <name val="Arial"/>
      <family val="2"/>
    </font>
    <font>
      <sz val="10"/>
      <color theme="1"/>
      <name val="Arial"/>
      <family val="2"/>
    </font>
    <font>
      <b/>
      <sz val="10"/>
      <color rgb="FF000000"/>
      <name val="Tahoma"/>
      <family val="2"/>
    </font>
    <font>
      <sz val="10"/>
      <color rgb="FF000000"/>
      <name val="Tahoma"/>
      <family val="2"/>
    </font>
    <font>
      <sz val="8"/>
      <name val="Arial"/>
    </font>
    <font>
      <sz val="11"/>
      <color theme="1"/>
      <name val="Calibri"/>
      <family val="2"/>
      <scheme val="minor"/>
    </font>
    <font>
      <sz val="10"/>
      <name val="Arial"/>
    </font>
    <font>
      <sz val="11"/>
      <color rgb="FF006100"/>
      <name val="Calibri"/>
      <family val="2"/>
      <scheme val="minor"/>
    </font>
    <font>
      <sz val="11"/>
      <color indexed="8"/>
      <name val="Calibri"/>
      <family val="2"/>
    </font>
    <font>
      <b/>
      <sz val="9"/>
      <name val="Tahoma"/>
      <family val="2"/>
    </font>
    <font>
      <sz val="10"/>
      <color rgb="FFFF0000"/>
      <name val="Arial"/>
      <family val="2"/>
    </font>
    <font>
      <b/>
      <sz val="10"/>
      <color rgb="FFFFFFFF"/>
      <name val="Arial"/>
      <family val="2"/>
    </font>
    <font>
      <sz val="10"/>
      <color rgb="FFFFFFFF"/>
      <name val="Arial"/>
      <family val="2"/>
    </font>
    <font>
      <b/>
      <sz val="12"/>
      <name val="Arial"/>
      <family val="2"/>
    </font>
    <font>
      <b/>
      <sz val="8"/>
      <name val="Arial"/>
      <family val="2"/>
    </font>
    <font>
      <b/>
      <sz val="8"/>
      <color rgb="FF000000"/>
      <name val="Arial"/>
      <family val="2"/>
    </font>
    <font>
      <sz val="11"/>
      <name val="Calibri"/>
      <family val="2"/>
    </font>
    <font>
      <sz val="8"/>
      <color rgb="FF000000"/>
      <name val="Arial"/>
      <family val="2"/>
    </font>
  </fonts>
  <fills count="14">
    <fill>
      <patternFill patternType="none"/>
    </fill>
    <fill>
      <patternFill patternType="gray125"/>
    </fill>
    <fill>
      <patternFill patternType="solid">
        <fgColor rgb="FFFFFFFF"/>
        <bgColor rgb="FF000000"/>
      </patternFill>
    </fill>
    <fill>
      <patternFill patternType="solid">
        <fgColor rgb="FFFFCC99"/>
        <bgColor rgb="FF000000"/>
      </patternFill>
    </fill>
    <fill>
      <patternFill patternType="solid">
        <fgColor rgb="FF99CCFF"/>
        <bgColor rgb="FF000000"/>
      </patternFill>
    </fill>
    <fill>
      <patternFill patternType="solid">
        <fgColor rgb="FF92D050"/>
        <bgColor rgb="FF000000"/>
      </patternFill>
    </fill>
    <fill>
      <patternFill patternType="solid">
        <fgColor rgb="FFFCD5B4"/>
        <bgColor rgb="FF000000"/>
      </patternFill>
    </fill>
    <fill>
      <patternFill patternType="solid">
        <fgColor rgb="FFFABF8F"/>
        <bgColor rgb="FF000000"/>
      </patternFill>
    </fill>
    <fill>
      <patternFill patternType="solid">
        <fgColor rgb="FFFFC000"/>
        <bgColor rgb="FF000000"/>
      </patternFill>
    </fill>
    <fill>
      <patternFill patternType="solid">
        <fgColor rgb="FFFFFFCC"/>
      </patternFill>
    </fill>
    <fill>
      <patternFill patternType="solid">
        <fgColor rgb="FFDA9694"/>
        <bgColor rgb="FF000000"/>
      </patternFill>
    </fill>
    <fill>
      <patternFill patternType="solid">
        <fgColor rgb="FFFFFFCC"/>
        <bgColor rgb="FFFFFFFF"/>
      </patternFill>
    </fill>
    <fill>
      <patternFill patternType="solid">
        <fgColor rgb="FFCCFFCC"/>
        <bgColor rgb="FFFFFFFF"/>
      </patternFill>
    </fill>
    <fill>
      <patternFill patternType="solid">
        <fgColor rgb="FFFDE9D9"/>
        <bgColor rgb="FF000000"/>
      </patternFill>
    </fill>
  </fills>
  <borders count="18">
    <border>
      <left/>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top style="medium">
        <color indexed="64"/>
      </top>
      <bottom/>
      <diagonal/>
    </border>
    <border>
      <left style="thin">
        <color indexed="64"/>
      </left>
      <right style="thin">
        <color indexed="64"/>
      </right>
      <top/>
      <bottom style="double">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diagonal/>
    </border>
  </borders>
  <cellStyleXfs count="24">
    <xf numFmtId="0" fontId="0" fillId="0" borderId="0"/>
    <xf numFmtId="0" fontId="1" fillId="0" borderId="0"/>
    <xf numFmtId="0" fontId="3" fillId="0" borderId="0"/>
    <xf numFmtId="0" fontId="2" fillId="0" borderId="0"/>
    <xf numFmtId="0" fontId="1" fillId="0" borderId="0"/>
    <xf numFmtId="0" fontId="1" fillId="0" borderId="0"/>
    <xf numFmtId="167" fontId="1" fillId="0" borderId="0" applyFont="0" applyFill="0" applyBorder="0" applyAlignment="0" applyProtection="0"/>
    <xf numFmtId="0" fontId="1" fillId="0" borderId="0"/>
    <xf numFmtId="169" fontId="1" fillId="0" borderId="0" applyFont="0" applyFill="0" applyBorder="0" applyAlignment="0" applyProtection="0"/>
    <xf numFmtId="171" fontId="3" fillId="0" borderId="0" applyFont="0" applyFill="0" applyBorder="0" applyAlignment="0" applyProtection="0"/>
    <xf numFmtId="0" fontId="3" fillId="0" borderId="0"/>
    <xf numFmtId="0" fontId="14" fillId="0" borderId="0"/>
    <xf numFmtId="173" fontId="3" fillId="0" borderId="0"/>
    <xf numFmtId="43" fontId="15" fillId="0" borderId="0" applyFont="0" applyFill="0" applyBorder="0" applyAlignment="0" applyProtection="0"/>
    <xf numFmtId="0" fontId="16" fillId="0" borderId="0"/>
    <xf numFmtId="171" fontId="16" fillId="0" borderId="0" applyFont="0" applyFill="0" applyBorder="0" applyAlignment="0" applyProtection="0"/>
    <xf numFmtId="41" fontId="15" fillId="0" borderId="0" applyFont="0" applyFill="0" applyBorder="0" applyAlignment="0" applyProtection="0"/>
    <xf numFmtId="0" fontId="15" fillId="9" borderId="15" applyNumberFormat="0" applyFont="0" applyAlignment="0" applyProtection="0"/>
    <xf numFmtId="44" fontId="18" fillId="0" borderId="0" applyFont="0" applyFill="0" applyBorder="0" applyAlignment="0" applyProtection="0"/>
    <xf numFmtId="0" fontId="18" fillId="11" borderId="15" applyNumberFormat="0" applyFont="0" applyAlignment="0" applyProtection="0"/>
    <xf numFmtId="0" fontId="15" fillId="0" borderId="0"/>
    <xf numFmtId="0" fontId="17" fillId="12" borderId="0" applyNumberFormat="0" applyBorder="0" applyAlignment="0" applyProtection="0"/>
    <xf numFmtId="0" fontId="3" fillId="0" borderId="0"/>
    <xf numFmtId="0" fontId="1" fillId="0" borderId="0"/>
  </cellStyleXfs>
  <cellXfs count="571">
    <xf numFmtId="0" fontId="0" fillId="0" borderId="0" xfId="0"/>
    <xf numFmtId="0" fontId="4" fillId="5" borderId="4" xfId="2" applyFont="1" applyFill="1" applyBorder="1" applyAlignment="1">
      <alignment horizontal="left" vertical="center" wrapText="1"/>
    </xf>
    <xf numFmtId="3" fontId="4" fillId="5" borderId="4" xfId="2" applyNumberFormat="1" applyFont="1" applyFill="1" applyBorder="1" applyAlignment="1">
      <alignment horizontal="right" vertical="center" wrapText="1"/>
    </xf>
    <xf numFmtId="166" fontId="3" fillId="2" borderId="0" xfId="2" applyNumberFormat="1" applyFont="1" applyFill="1" applyBorder="1" applyAlignment="1">
      <alignment horizontal="center" vertical="center" wrapText="1"/>
    </xf>
    <xf numFmtId="0" fontId="9" fillId="0" borderId="0" xfId="0" applyFont="1" applyFill="1" applyBorder="1" applyAlignment="1">
      <alignment vertical="center"/>
    </xf>
    <xf numFmtId="0" fontId="9" fillId="0" borderId="0" xfId="0" applyFont="1" applyFill="1" applyBorder="1" applyAlignment="1">
      <alignment horizontal="center" vertical="center" wrapText="1"/>
    </xf>
    <xf numFmtId="3" fontId="9" fillId="0" borderId="0" xfId="0" applyNumberFormat="1" applyFont="1" applyFill="1" applyBorder="1" applyAlignment="1">
      <alignment horizontal="right" vertical="center"/>
    </xf>
    <xf numFmtId="0" fontId="9" fillId="0" borderId="0" xfId="0" applyFont="1" applyFill="1" applyBorder="1" applyAlignment="1">
      <alignment horizontal="center" vertical="center"/>
    </xf>
    <xf numFmtId="0" fontId="4" fillId="2" borderId="0" xfId="1" applyFont="1" applyFill="1" applyBorder="1" applyAlignment="1">
      <alignment horizontal="center" vertical="center" wrapText="1"/>
    </xf>
    <xf numFmtId="3" fontId="4" fillId="2" borderId="0" xfId="1" applyNumberFormat="1" applyFont="1" applyFill="1" applyBorder="1" applyAlignment="1">
      <alignment horizontal="right" vertical="center" wrapText="1"/>
    </xf>
    <xf numFmtId="0" fontId="4" fillId="2" borderId="1" xfId="2" applyFont="1" applyFill="1" applyBorder="1" applyAlignment="1">
      <alignment horizontal="center" vertical="center" wrapText="1"/>
    </xf>
    <xf numFmtId="0" fontId="4" fillId="4" borderId="5" xfId="1" applyFont="1" applyFill="1" applyBorder="1" applyAlignment="1">
      <alignment horizontal="center" vertical="center" wrapText="1"/>
    </xf>
    <xf numFmtId="0" fontId="4" fillId="4" borderId="4" xfId="2" applyFont="1" applyFill="1" applyBorder="1" applyAlignment="1">
      <alignment horizontal="center" vertical="center" wrapText="1"/>
    </xf>
    <xf numFmtId="3" fontId="4" fillId="4" borderId="4" xfId="2" applyNumberFormat="1" applyFont="1" applyFill="1" applyBorder="1" applyAlignment="1">
      <alignment horizontal="right" vertical="center" wrapText="1"/>
    </xf>
    <xf numFmtId="0" fontId="4" fillId="4" borderId="4" xfId="1" applyFont="1" applyFill="1" applyBorder="1" applyAlignment="1">
      <alignment horizontal="center" vertical="center" wrapText="1"/>
    </xf>
    <xf numFmtId="0" fontId="4" fillId="5" borderId="4" xfId="2" applyFont="1" applyFill="1" applyBorder="1" applyAlignment="1">
      <alignment horizontal="center" vertical="center" wrapText="1"/>
    </xf>
    <xf numFmtId="0" fontId="4" fillId="6" borderId="4" xfId="1" applyFont="1" applyFill="1" applyBorder="1" applyAlignment="1">
      <alignment horizontal="left" vertical="center" wrapText="1"/>
    </xf>
    <xf numFmtId="3" fontId="4" fillId="6" borderId="4" xfId="1" applyNumberFormat="1" applyFont="1" applyFill="1" applyBorder="1" applyAlignment="1">
      <alignment horizontal="right" vertical="center" wrapText="1"/>
    </xf>
    <xf numFmtId="0" fontId="10" fillId="6" borderId="4" xfId="3" applyFont="1" applyFill="1" applyBorder="1" applyAlignment="1">
      <alignment vertical="center" wrapText="1"/>
    </xf>
    <xf numFmtId="0" fontId="10" fillId="6" borderId="4" xfId="3" applyFont="1" applyFill="1" applyBorder="1" applyAlignment="1">
      <alignment horizontal="center" vertical="center" wrapText="1"/>
    </xf>
    <xf numFmtId="0" fontId="3" fillId="2" borderId="10" xfId="1" applyFont="1" applyFill="1" applyBorder="1" applyAlignment="1">
      <alignment horizontal="left" vertical="center" wrapText="1"/>
    </xf>
    <xf numFmtId="3" fontId="3" fillId="2" borderId="6" xfId="6" applyNumberFormat="1" applyFont="1" applyFill="1" applyBorder="1" applyAlignment="1">
      <alignment horizontal="right" vertical="center" wrapText="1"/>
    </xf>
    <xf numFmtId="3" fontId="3" fillId="0" borderId="4" xfId="1" applyNumberFormat="1" applyFont="1" applyFill="1" applyBorder="1" applyAlignment="1">
      <alignment horizontal="right" vertical="center" wrapText="1"/>
    </xf>
    <xf numFmtId="17" fontId="3" fillId="0" borderId="4" xfId="4" applyNumberFormat="1" applyFont="1" applyFill="1" applyBorder="1" applyAlignment="1">
      <alignment horizontal="center" vertical="center" wrapText="1"/>
    </xf>
    <xf numFmtId="3" fontId="3" fillId="2" borderId="4" xfId="1" applyNumberFormat="1" applyFont="1" applyFill="1" applyBorder="1" applyAlignment="1">
      <alignment horizontal="right" vertical="center" wrapText="1"/>
    </xf>
    <xf numFmtId="0" fontId="3" fillId="0" borderId="4" xfId="1" applyFont="1" applyFill="1" applyBorder="1" applyAlignment="1">
      <alignment horizontal="center" vertical="center" wrapText="1"/>
    </xf>
    <xf numFmtId="0" fontId="3" fillId="0" borderId="4" xfId="0" applyFont="1" applyFill="1" applyBorder="1" applyAlignment="1">
      <alignment vertical="center" wrapText="1"/>
    </xf>
    <xf numFmtId="0" fontId="3" fillId="0" borderId="4" xfId="0" applyFont="1" applyFill="1" applyBorder="1" applyAlignment="1">
      <alignment horizontal="center" vertical="center" wrapText="1"/>
    </xf>
    <xf numFmtId="17" fontId="9" fillId="0" borderId="4" xfId="3" applyNumberFormat="1" applyFont="1" applyFill="1" applyBorder="1" applyAlignment="1">
      <alignment horizontal="center" vertical="center" wrapText="1"/>
    </xf>
    <xf numFmtId="17" fontId="10" fillId="6" borderId="4" xfId="3" applyNumberFormat="1" applyFont="1" applyFill="1" applyBorder="1" applyAlignment="1">
      <alignment vertical="center" wrapText="1"/>
    </xf>
    <xf numFmtId="0" fontId="9" fillId="0" borderId="4" xfId="0" applyFont="1" applyFill="1" applyBorder="1" applyAlignment="1">
      <alignment wrapText="1"/>
    </xf>
    <xf numFmtId="0" fontId="9" fillId="0" borderId="4" xfId="3" applyFont="1" applyFill="1" applyBorder="1" applyAlignment="1">
      <alignment vertical="center" wrapText="1"/>
    </xf>
    <xf numFmtId="0" fontId="3" fillId="0" borderId="4" xfId="3" applyFont="1" applyFill="1" applyBorder="1" applyAlignment="1">
      <alignment vertical="center" wrapText="1"/>
    </xf>
    <xf numFmtId="0" fontId="4" fillId="2" borderId="0" xfId="1" applyFont="1" applyFill="1" applyBorder="1" applyAlignment="1">
      <alignment horizontal="right" vertical="center" wrapText="1"/>
    </xf>
    <xf numFmtId="164" fontId="4" fillId="4" borderId="4" xfId="2" applyNumberFormat="1" applyFont="1" applyFill="1" applyBorder="1" applyAlignment="1">
      <alignment horizontal="right" vertical="center" wrapText="1"/>
    </xf>
    <xf numFmtId="3" fontId="3" fillId="0" borderId="6" xfId="6" applyNumberFormat="1" applyFont="1" applyFill="1" applyBorder="1" applyAlignment="1">
      <alignment horizontal="right" vertical="center" wrapText="1"/>
    </xf>
    <xf numFmtId="0" fontId="9" fillId="0" borderId="0" xfId="0" applyFont="1" applyFill="1" applyBorder="1" applyAlignment="1">
      <alignment vertical="center" wrapText="1"/>
    </xf>
    <xf numFmtId="3" fontId="3" fillId="0" borderId="0" xfId="0" applyNumberFormat="1" applyFont="1" applyFill="1" applyBorder="1" applyAlignment="1">
      <alignment horizontal="right" vertical="center"/>
    </xf>
    <xf numFmtId="0" fontId="3" fillId="0" borderId="0" xfId="0" applyFont="1" applyFill="1" applyBorder="1" applyAlignment="1">
      <alignment horizontal="right" vertical="center"/>
    </xf>
    <xf numFmtId="0" fontId="9" fillId="0" borderId="0" xfId="0" applyFont="1" applyFill="1" applyBorder="1" applyAlignment="1">
      <alignment horizontal="right" vertical="center"/>
    </xf>
    <xf numFmtId="165" fontId="4" fillId="6" borderId="4" xfId="1" applyNumberFormat="1" applyFont="1" applyFill="1" applyBorder="1" applyAlignment="1">
      <alignment horizontal="right" vertical="center" wrapText="1"/>
    </xf>
    <xf numFmtId="165" fontId="3" fillId="2" borderId="4" xfId="6" applyNumberFormat="1" applyFont="1" applyFill="1" applyBorder="1" applyAlignment="1">
      <alignment horizontal="right" vertical="center" wrapText="1"/>
    </xf>
    <xf numFmtId="0" fontId="9" fillId="0" borderId="4" xfId="3" applyFont="1" applyFill="1" applyBorder="1" applyAlignment="1">
      <alignment horizontal="center" vertical="center" wrapText="1"/>
    </xf>
    <xf numFmtId="165" fontId="3" fillId="2" borderId="6" xfId="6" applyNumberFormat="1" applyFont="1" applyFill="1" applyBorder="1" applyAlignment="1">
      <alignment horizontal="right" vertical="center" wrapText="1"/>
    </xf>
    <xf numFmtId="165" fontId="3" fillId="0" borderId="4" xfId="6" applyNumberFormat="1" applyFont="1" applyFill="1" applyBorder="1" applyAlignment="1">
      <alignment horizontal="right" vertical="center" wrapText="1"/>
    </xf>
    <xf numFmtId="3" fontId="3" fillId="0" borderId="7" xfId="1" applyNumberFormat="1" applyFont="1" applyFill="1" applyBorder="1" applyAlignment="1">
      <alignment horizontal="right" vertical="center" wrapText="1"/>
    </xf>
    <xf numFmtId="0" fontId="4" fillId="6" borderId="6" xfId="1" applyFont="1" applyFill="1" applyBorder="1" applyAlignment="1">
      <alignment horizontal="center" vertical="center" wrapText="1"/>
    </xf>
    <xf numFmtId="0" fontId="3" fillId="6" borderId="4" xfId="3" applyFont="1" applyFill="1" applyBorder="1" applyAlignment="1">
      <alignment horizontal="center" vertical="center" wrapText="1"/>
    </xf>
    <xf numFmtId="0" fontId="3" fillId="6" borderId="4" xfId="3" applyFont="1" applyFill="1" applyBorder="1" applyAlignment="1">
      <alignment vertical="center" wrapText="1"/>
    </xf>
    <xf numFmtId="0" fontId="4" fillId="2" borderId="0" xfId="1" applyFont="1" applyFill="1" applyBorder="1" applyAlignment="1">
      <alignment vertical="center" wrapText="1"/>
    </xf>
    <xf numFmtId="3" fontId="4" fillId="2" borderId="0" xfId="1" applyNumberFormat="1" applyFont="1" applyFill="1" applyBorder="1" applyAlignment="1">
      <alignment vertical="center" wrapText="1"/>
    </xf>
    <xf numFmtId="0" fontId="9" fillId="0" borderId="4" xfId="0" applyFont="1" applyFill="1" applyBorder="1" applyAlignment="1">
      <alignment vertical="center" wrapText="1"/>
    </xf>
    <xf numFmtId="0" fontId="3" fillId="0" borderId="4" xfId="5" applyFont="1" applyFill="1" applyBorder="1" applyAlignment="1">
      <alignment wrapText="1"/>
    </xf>
    <xf numFmtId="165" fontId="3" fillId="0" borderId="6" xfId="6" applyNumberFormat="1" applyFont="1" applyFill="1" applyBorder="1" applyAlignment="1">
      <alignment horizontal="right" vertical="center" wrapText="1"/>
    </xf>
    <xf numFmtId="0" fontId="4" fillId="2" borderId="8" xfId="1" applyFont="1" applyFill="1" applyBorder="1" applyAlignment="1">
      <alignment horizontal="center" vertical="center" wrapText="1"/>
    </xf>
    <xf numFmtId="0" fontId="3" fillId="0" borderId="0" xfId="5" applyFont="1" applyFill="1" applyBorder="1"/>
    <xf numFmtId="0" fontId="4" fillId="4" borderId="4" xfId="5" applyFont="1" applyFill="1" applyBorder="1" applyAlignment="1">
      <alignment vertical="center" wrapText="1"/>
    </xf>
    <xf numFmtId="0" fontId="4" fillId="5" borderId="4" xfId="1" applyFont="1" applyFill="1" applyBorder="1" applyAlignment="1">
      <alignment vertical="center" wrapText="1"/>
    </xf>
    <xf numFmtId="0" fontId="4" fillId="5" borderId="9" xfId="1" applyFont="1" applyFill="1" applyBorder="1" applyAlignment="1">
      <alignment vertical="center" wrapText="1"/>
    </xf>
    <xf numFmtId="166" fontId="3" fillId="6" borderId="7" xfId="2" applyNumberFormat="1" applyFont="1" applyFill="1" applyBorder="1" applyAlignment="1">
      <alignment horizontal="center" vertical="center" wrapText="1"/>
    </xf>
    <xf numFmtId="17" fontId="9" fillId="0" borderId="2" xfId="3" applyNumberFormat="1" applyFont="1" applyFill="1" applyBorder="1" applyAlignment="1">
      <alignment horizontal="center" vertical="center" wrapText="1"/>
    </xf>
    <xf numFmtId="17" fontId="10" fillId="6" borderId="4" xfId="3" applyNumberFormat="1" applyFont="1" applyFill="1" applyBorder="1" applyAlignment="1">
      <alignment horizontal="center" vertical="center" wrapText="1"/>
    </xf>
    <xf numFmtId="17" fontId="3" fillId="2" borderId="4" xfId="2" applyNumberFormat="1" applyFont="1" applyFill="1" applyBorder="1" applyAlignment="1">
      <alignment horizontal="center" vertical="center" wrapText="1"/>
    </xf>
    <xf numFmtId="164" fontId="4" fillId="4" borderId="4" xfId="2" applyNumberFormat="1" applyFont="1" applyFill="1" applyBorder="1" applyAlignment="1">
      <alignment horizontal="center" vertical="center" wrapText="1"/>
    </xf>
    <xf numFmtId="3" fontId="4" fillId="6" borderId="4" xfId="2" applyNumberFormat="1" applyFont="1" applyFill="1" applyBorder="1" applyAlignment="1">
      <alignment horizontal="right" vertical="center" wrapText="1"/>
    </xf>
    <xf numFmtId="3" fontId="3" fillId="0" borderId="4" xfId="0" applyNumberFormat="1" applyFont="1" applyFill="1" applyBorder="1" applyAlignment="1">
      <alignment horizontal="right" vertical="center" wrapText="1"/>
    </xf>
    <xf numFmtId="3" fontId="3" fillId="0" borderId="4" xfId="2" applyNumberFormat="1" applyFont="1" applyFill="1" applyBorder="1" applyAlignment="1">
      <alignment horizontal="right" vertical="center" wrapText="1"/>
    </xf>
    <xf numFmtId="17" fontId="9" fillId="0" borderId="6" xfId="3" applyNumberFormat="1" applyFont="1" applyFill="1" applyBorder="1" applyAlignment="1">
      <alignment horizontal="center" vertical="center" wrapText="1"/>
    </xf>
    <xf numFmtId="0" fontId="9" fillId="0" borderId="7" xfId="0" applyFont="1" applyFill="1" applyBorder="1" applyAlignment="1">
      <alignment vertical="center" wrapText="1"/>
    </xf>
    <xf numFmtId="3" fontId="3" fillId="0" borderId="7" xfId="0" applyNumberFormat="1" applyFont="1" applyFill="1" applyBorder="1" applyAlignment="1">
      <alignment horizontal="right" vertical="center" wrapText="1"/>
    </xf>
    <xf numFmtId="0" fontId="9" fillId="6" borderId="4" xfId="0" applyFont="1" applyFill="1" applyBorder="1" applyAlignment="1">
      <alignment vertical="center" wrapText="1"/>
    </xf>
    <xf numFmtId="3" fontId="4" fillId="6" borderId="4" xfId="0" applyNumberFormat="1" applyFont="1" applyFill="1" applyBorder="1" applyAlignment="1">
      <alignment horizontal="right" vertical="center" wrapText="1"/>
    </xf>
    <xf numFmtId="14" fontId="3" fillId="6" borderId="4" xfId="4" applyNumberFormat="1" applyFont="1" applyFill="1" applyBorder="1" applyAlignment="1">
      <alignment horizontal="center" vertical="center" wrapText="1"/>
    </xf>
    <xf numFmtId="0" fontId="3" fillId="6" borderId="4" xfId="4" applyFont="1" applyFill="1" applyBorder="1" applyAlignment="1">
      <alignment horizontal="center" vertical="center" wrapText="1"/>
    </xf>
    <xf numFmtId="0" fontId="9" fillId="6" borderId="4" xfId="3" applyFont="1" applyFill="1" applyBorder="1" applyAlignment="1">
      <alignment horizontal="center" vertical="center" wrapText="1"/>
    </xf>
    <xf numFmtId="3" fontId="3" fillId="0" borderId="2" xfId="2" applyNumberFormat="1" applyFont="1" applyFill="1" applyBorder="1" applyAlignment="1">
      <alignment horizontal="right" vertical="center" wrapText="1"/>
    </xf>
    <xf numFmtId="3" fontId="3" fillId="0" borderId="2" xfId="0" applyNumberFormat="1" applyFont="1" applyFill="1" applyBorder="1" applyAlignment="1">
      <alignment horizontal="right" vertical="center" wrapText="1"/>
    </xf>
    <xf numFmtId="3" fontId="4" fillId="6" borderId="4" xfId="3" applyNumberFormat="1" applyFont="1" applyFill="1" applyBorder="1" applyAlignment="1">
      <alignment horizontal="right" vertical="center" wrapText="1"/>
    </xf>
    <xf numFmtId="0" fontId="9" fillId="2" borderId="0" xfId="0" applyFont="1" applyFill="1" applyBorder="1" applyAlignment="1">
      <alignment vertical="center"/>
    </xf>
    <xf numFmtId="0" fontId="9" fillId="2" borderId="0" xfId="0" applyFont="1" applyFill="1" applyBorder="1" applyAlignment="1">
      <alignment horizontal="center" vertical="center" wrapText="1"/>
    </xf>
    <xf numFmtId="0" fontId="9" fillId="2" borderId="0" xfId="0" applyFont="1" applyFill="1" applyBorder="1" applyAlignment="1">
      <alignment horizontal="center" vertical="center"/>
    </xf>
    <xf numFmtId="0" fontId="4" fillId="2" borderId="0" xfId="1" applyFont="1" applyFill="1" applyBorder="1" applyAlignment="1">
      <alignment horizontal="center" vertical="center" wrapText="1"/>
    </xf>
    <xf numFmtId="0" fontId="4" fillId="3" borderId="2" xfId="1" applyFont="1" applyFill="1" applyBorder="1" applyAlignment="1">
      <alignment horizontal="center" vertical="center" wrapText="1"/>
    </xf>
    <xf numFmtId="0" fontId="4" fillId="3" borderId="3" xfId="1" applyFont="1" applyFill="1" applyBorder="1" applyAlignment="1">
      <alignment horizontal="center" vertical="center" wrapText="1"/>
    </xf>
    <xf numFmtId="0" fontId="9" fillId="0" borderId="4" xfId="0" applyFont="1" applyFill="1" applyBorder="1" applyAlignment="1">
      <alignment horizontal="center" vertical="center" wrapText="1"/>
    </xf>
    <xf numFmtId="0" fontId="4" fillId="5" borderId="4" xfId="1" applyFont="1" applyFill="1" applyBorder="1" applyAlignment="1">
      <alignment horizontal="center" vertical="center" wrapText="1"/>
    </xf>
    <xf numFmtId="0" fontId="4" fillId="6" borderId="4" xfId="1" applyFont="1" applyFill="1" applyBorder="1" applyAlignment="1">
      <alignment horizontal="center" vertical="center" wrapText="1"/>
    </xf>
    <xf numFmtId="0" fontId="3" fillId="0" borderId="4" xfId="1" applyFont="1" applyFill="1" applyBorder="1" applyAlignment="1">
      <alignment horizontal="left" vertical="center" wrapText="1"/>
    </xf>
    <xf numFmtId="17" fontId="3" fillId="0" borderId="4" xfId="3" applyNumberFormat="1" applyFont="1" applyFill="1" applyBorder="1" applyAlignment="1">
      <alignment horizontal="center" vertical="center" wrapText="1"/>
    </xf>
    <xf numFmtId="0" fontId="3" fillId="2" borderId="4" xfId="1" applyFont="1" applyFill="1" applyBorder="1" applyAlignment="1">
      <alignment vertical="center" wrapText="1"/>
    </xf>
    <xf numFmtId="0" fontId="3" fillId="2" borderId="4" xfId="1" applyFont="1" applyFill="1" applyBorder="1" applyAlignment="1">
      <alignment horizontal="left" vertical="center" wrapText="1"/>
    </xf>
    <xf numFmtId="0" fontId="4" fillId="0" borderId="0" xfId="22" applyFont="1" applyFill="1" applyBorder="1" applyAlignment="1">
      <alignment horizontal="center"/>
    </xf>
    <xf numFmtId="0" fontId="3" fillId="0" borderId="0" xfId="22" applyFont="1" applyFill="1" applyBorder="1" applyAlignment="1">
      <alignment horizontal="center"/>
    </xf>
    <xf numFmtId="0" fontId="4" fillId="5" borderId="5" xfId="1" applyFont="1" applyFill="1" applyBorder="1" applyAlignment="1">
      <alignment horizontal="center" vertical="center" wrapText="1"/>
    </xf>
    <xf numFmtId="0" fontId="10" fillId="10" borderId="4" xfId="3" applyFont="1" applyFill="1" applyBorder="1" applyAlignment="1">
      <alignment vertical="center" wrapText="1"/>
    </xf>
    <xf numFmtId="0" fontId="10" fillId="7" borderId="4" xfId="3" applyFont="1" applyFill="1" applyBorder="1" applyAlignment="1">
      <alignment vertical="center" wrapText="1"/>
    </xf>
    <xf numFmtId="175" fontId="3" fillId="2" borderId="2" xfId="18" applyNumberFormat="1" applyFont="1" applyFill="1" applyBorder="1" applyAlignment="1">
      <alignment horizontal="right" vertical="center" wrapText="1"/>
    </xf>
    <xf numFmtId="3" fontId="10" fillId="7" borderId="4" xfId="0" applyNumberFormat="1" applyFont="1" applyFill="1" applyBorder="1" applyAlignment="1">
      <alignment horizontal="right" vertical="center" wrapText="1"/>
    </xf>
    <xf numFmtId="174" fontId="3" fillId="2" borderId="4" xfId="19" applyNumberFormat="1" applyFont="1" applyFill="1" applyBorder="1" applyAlignment="1">
      <alignment vertical="center" wrapText="1"/>
    </xf>
    <xf numFmtId="174" fontId="3" fillId="2" borderId="4" xfId="17" applyNumberFormat="1" applyFont="1" applyFill="1" applyBorder="1" applyAlignment="1">
      <alignment vertical="center" wrapText="1"/>
    </xf>
    <xf numFmtId="174" fontId="3" fillId="2" borderId="4" xfId="21" applyNumberFormat="1" applyFont="1" applyFill="1" applyBorder="1" applyAlignment="1">
      <alignment vertical="center" wrapText="1"/>
    </xf>
    <xf numFmtId="174" fontId="3" fillId="2" borderId="2" xfId="19" applyNumberFormat="1" applyFont="1" applyFill="1" applyBorder="1" applyAlignment="1">
      <alignment horizontal="right" vertical="center" wrapText="1"/>
    </xf>
    <xf numFmtId="174" fontId="4" fillId="2" borderId="2" xfId="19" applyNumberFormat="1" applyFont="1" applyFill="1" applyBorder="1" applyAlignment="1">
      <alignment horizontal="right" vertical="center" wrapText="1"/>
    </xf>
    <xf numFmtId="3" fontId="4" fillId="6" borderId="6" xfId="1" applyNumberFormat="1" applyFont="1" applyFill="1" applyBorder="1" applyAlignment="1">
      <alignment horizontal="right" vertical="center" wrapText="1"/>
    </xf>
    <xf numFmtId="0" fontId="3" fillId="2" borderId="4" xfId="0" applyFont="1" applyFill="1" applyBorder="1" applyAlignment="1">
      <alignment vertical="center" wrapText="1"/>
    </xf>
    <xf numFmtId="170" fontId="4" fillId="2" borderId="4" xfId="8" applyNumberFormat="1" applyFont="1" applyFill="1" applyBorder="1" applyAlignment="1">
      <alignment horizontal="right" vertical="center" wrapText="1"/>
    </xf>
    <xf numFmtId="0" fontId="3" fillId="0" borderId="4" xfId="0" applyFont="1" applyFill="1" applyBorder="1" applyAlignment="1">
      <alignment horizontal="left" vertical="center" wrapText="1"/>
    </xf>
    <xf numFmtId="3" fontId="4" fillId="0" borderId="4" xfId="1" applyNumberFormat="1" applyFont="1" applyFill="1" applyBorder="1" applyAlignment="1">
      <alignment horizontal="right" vertical="center" wrapText="1"/>
    </xf>
    <xf numFmtId="0" fontId="10" fillId="6" borderId="4" xfId="3" applyFont="1" applyFill="1" applyBorder="1" applyAlignment="1">
      <alignment horizontal="left" vertical="center" wrapText="1"/>
    </xf>
    <xf numFmtId="0" fontId="10" fillId="6" borderId="6" xfId="3" applyFont="1" applyFill="1" applyBorder="1" applyAlignment="1">
      <alignment horizontal="left" vertical="center" wrapText="1"/>
    </xf>
    <xf numFmtId="0" fontId="10" fillId="0" borderId="4" xfId="0" applyFont="1" applyFill="1" applyBorder="1" applyAlignment="1">
      <alignment horizontal="center" wrapText="1"/>
    </xf>
    <xf numFmtId="0" fontId="4" fillId="0" borderId="4" xfId="1" applyFont="1" applyFill="1" applyBorder="1" applyAlignment="1">
      <alignment horizontal="left" vertical="center" wrapText="1"/>
    </xf>
    <xf numFmtId="3" fontId="9" fillId="0" borderId="0" xfId="0" applyNumberFormat="1" applyFont="1" applyFill="1" applyBorder="1" applyAlignment="1">
      <alignment vertical="center"/>
    </xf>
    <xf numFmtId="0" fontId="4" fillId="6" borderId="4" xfId="3" applyFont="1" applyFill="1" applyBorder="1" applyAlignment="1">
      <alignment vertical="center" wrapText="1"/>
    </xf>
    <xf numFmtId="0" fontId="10" fillId="6" borderId="4" xfId="0" applyFont="1" applyFill="1" applyBorder="1" applyAlignment="1">
      <alignment horizontal="center" vertical="center" wrapText="1"/>
    </xf>
    <xf numFmtId="0" fontId="4" fillId="7" borderId="4" xfId="1" applyFont="1" applyFill="1" applyBorder="1" applyAlignment="1">
      <alignment horizontal="center" vertical="center" wrapText="1"/>
    </xf>
    <xf numFmtId="0" fontId="4" fillId="7" borderId="4" xfId="1" applyFont="1" applyFill="1" applyBorder="1" applyAlignment="1">
      <alignment horizontal="left" vertical="center" wrapText="1"/>
    </xf>
    <xf numFmtId="3" fontId="4" fillId="0" borderId="6" xfId="1" applyNumberFormat="1" applyFont="1" applyFill="1" applyBorder="1" applyAlignment="1">
      <alignment horizontal="right" vertical="center" wrapText="1"/>
    </xf>
    <xf numFmtId="170" fontId="4" fillId="0" borderId="4" xfId="8" applyNumberFormat="1" applyFont="1" applyFill="1" applyBorder="1" applyAlignment="1">
      <alignment horizontal="right" vertical="center" wrapText="1"/>
    </xf>
    <xf numFmtId="0" fontId="10" fillId="7" borderId="4" xfId="3" applyFont="1" applyFill="1" applyBorder="1" applyAlignment="1">
      <alignment horizontal="center" vertical="center" wrapText="1"/>
    </xf>
    <xf numFmtId="17" fontId="3" fillId="0" borderId="4" xfId="1" applyNumberFormat="1" applyFont="1" applyFill="1" applyBorder="1" applyAlignment="1">
      <alignment horizontal="center" wrapText="1"/>
    </xf>
    <xf numFmtId="17" fontId="3" fillId="0" borderId="6" xfId="6" applyNumberFormat="1" applyFont="1" applyFill="1" applyBorder="1" applyAlignment="1">
      <alignment horizontal="center" wrapText="1"/>
    </xf>
    <xf numFmtId="0" fontId="4" fillId="5" borderId="4" xfId="2" applyFont="1" applyFill="1" applyBorder="1" applyAlignment="1">
      <alignment horizontal="center" wrapText="1"/>
    </xf>
    <xf numFmtId="3" fontId="4" fillId="6" borderId="4" xfId="2" applyNumberFormat="1" applyFont="1" applyFill="1" applyBorder="1" applyAlignment="1">
      <alignment horizontal="right" wrapText="1"/>
    </xf>
    <xf numFmtId="0" fontId="10" fillId="6" borderId="4" xfId="3" applyFont="1" applyFill="1" applyBorder="1" applyAlignment="1">
      <alignment horizontal="center" wrapText="1"/>
    </xf>
    <xf numFmtId="3" fontId="4" fillId="0" borderId="4" xfId="0" applyNumberFormat="1" applyFont="1" applyFill="1" applyBorder="1" applyAlignment="1">
      <alignment horizontal="right" wrapText="1"/>
    </xf>
    <xf numFmtId="17" fontId="3" fillId="0" borderId="4" xfId="4" applyNumberFormat="1" applyFont="1" applyFill="1" applyBorder="1" applyAlignment="1">
      <alignment horizontal="center" wrapText="1"/>
    </xf>
    <xf numFmtId="1" fontId="3" fillId="0" borderId="4" xfId="4" applyNumberFormat="1" applyFont="1" applyFill="1" applyBorder="1" applyAlignment="1">
      <alignment horizontal="center" wrapText="1"/>
    </xf>
    <xf numFmtId="3" fontId="3" fillId="0" borderId="4" xfId="0" applyNumberFormat="1" applyFont="1" applyFill="1" applyBorder="1" applyAlignment="1">
      <alignment horizontal="right" wrapText="1"/>
    </xf>
    <xf numFmtId="1" fontId="4" fillId="0" borderId="4" xfId="4" applyNumberFormat="1" applyFont="1" applyFill="1" applyBorder="1" applyAlignment="1">
      <alignment horizontal="center" wrapText="1"/>
    </xf>
    <xf numFmtId="3" fontId="4" fillId="6" borderId="4" xfId="0" applyNumberFormat="1" applyFont="1" applyFill="1" applyBorder="1" applyAlignment="1">
      <alignment horizontal="right" wrapText="1"/>
    </xf>
    <xf numFmtId="14" fontId="3" fillId="6" borderId="4" xfId="4" applyNumberFormat="1" applyFont="1" applyFill="1" applyBorder="1" applyAlignment="1">
      <alignment horizontal="center" wrapText="1"/>
    </xf>
    <xf numFmtId="3" fontId="4" fillId="6" borderId="4" xfId="3" applyNumberFormat="1" applyFont="1" applyFill="1" applyBorder="1" applyAlignment="1">
      <alignment horizontal="right" wrapText="1"/>
    </xf>
    <xf numFmtId="0" fontId="4" fillId="6" borderId="4" xfId="4" applyFont="1" applyFill="1" applyBorder="1" applyAlignment="1">
      <alignment horizontal="center" wrapText="1"/>
    </xf>
    <xf numFmtId="3" fontId="10" fillId="6" borderId="4" xfId="3" applyNumberFormat="1" applyFont="1" applyFill="1" applyBorder="1" applyAlignment="1">
      <alignment horizontal="center" wrapText="1"/>
    </xf>
    <xf numFmtId="3" fontId="21" fillId="2" borderId="4" xfId="3" applyNumberFormat="1" applyFont="1" applyFill="1" applyBorder="1" applyAlignment="1">
      <alignment horizontal="center" wrapText="1"/>
    </xf>
    <xf numFmtId="3" fontId="10" fillId="6" borderId="6" xfId="3" applyNumberFormat="1" applyFont="1" applyFill="1" applyBorder="1" applyAlignment="1">
      <alignment horizontal="center" wrapText="1"/>
    </xf>
    <xf numFmtId="165" fontId="4" fillId="6" borderId="4" xfId="1" applyNumberFormat="1" applyFont="1" applyFill="1" applyBorder="1" applyAlignment="1">
      <alignment horizontal="right" wrapText="1"/>
    </xf>
    <xf numFmtId="165" fontId="4" fillId="6" borderId="4" xfId="1" applyNumberFormat="1" applyFont="1" applyFill="1" applyBorder="1" applyAlignment="1">
      <alignment horizontal="center" wrapText="1"/>
    </xf>
    <xf numFmtId="3" fontId="4" fillId="6" borderId="4" xfId="1" applyNumberFormat="1" applyFont="1" applyFill="1" applyBorder="1" applyAlignment="1">
      <alignment horizontal="right" wrapText="1"/>
    </xf>
    <xf numFmtId="3" fontId="4" fillId="6" borderId="4" xfId="1" applyNumberFormat="1" applyFont="1" applyFill="1" applyBorder="1" applyAlignment="1">
      <alignment horizontal="center" wrapText="1"/>
    </xf>
    <xf numFmtId="3" fontId="3" fillId="0" borderId="4" xfId="1" applyNumberFormat="1" applyFont="1" applyFill="1" applyBorder="1" applyAlignment="1">
      <alignment horizontal="right" wrapText="1"/>
    </xf>
    <xf numFmtId="3" fontId="3" fillId="2" borderId="4" xfId="1" applyNumberFormat="1" applyFont="1" applyFill="1" applyBorder="1" applyAlignment="1">
      <alignment horizontal="right" wrapText="1"/>
    </xf>
    <xf numFmtId="3" fontId="4" fillId="0" borderId="4" xfId="1" applyNumberFormat="1" applyFont="1" applyFill="1" applyBorder="1" applyAlignment="1">
      <alignment horizontal="right" wrapText="1"/>
    </xf>
    <xf numFmtId="0" fontId="4" fillId="2" borderId="0" xfId="1" applyFont="1" applyFill="1" applyBorder="1" applyAlignment="1">
      <alignment horizontal="center" wrapText="1"/>
    </xf>
    <xf numFmtId="0" fontId="9" fillId="0" borderId="4" xfId="0" applyFont="1" applyFill="1" applyBorder="1" applyAlignment="1">
      <alignment horizontal="center" wrapText="1"/>
    </xf>
    <xf numFmtId="0" fontId="4" fillId="4" borderId="4" xfId="1" applyFont="1" applyFill="1" applyBorder="1" applyAlignment="1">
      <alignment horizontal="center" wrapText="1"/>
    </xf>
    <xf numFmtId="17" fontId="4" fillId="0" borderId="4" xfId="4" applyNumberFormat="1" applyFont="1" applyFill="1" applyBorder="1" applyAlignment="1">
      <alignment horizontal="center" wrapText="1"/>
    </xf>
    <xf numFmtId="17" fontId="3" fillId="6" borderId="4" xfId="4" applyNumberFormat="1" applyFont="1" applyFill="1" applyBorder="1" applyAlignment="1">
      <alignment horizontal="center" wrapText="1"/>
    </xf>
    <xf numFmtId="17" fontId="10" fillId="6" borderId="4" xfId="3" applyNumberFormat="1" applyFont="1" applyFill="1" applyBorder="1" applyAlignment="1">
      <alignment horizontal="center" wrapText="1"/>
    </xf>
    <xf numFmtId="17" fontId="4" fillId="0" borderId="4" xfId="1" applyNumberFormat="1" applyFont="1" applyFill="1" applyBorder="1" applyAlignment="1">
      <alignment horizontal="center" wrapText="1"/>
    </xf>
    <xf numFmtId="17" fontId="10" fillId="0" borderId="6" xfId="3" applyNumberFormat="1" applyFont="1" applyFill="1" applyBorder="1" applyAlignment="1">
      <alignment horizontal="center" wrapText="1"/>
    </xf>
    <xf numFmtId="17" fontId="10" fillId="6" borderId="6" xfId="3" applyNumberFormat="1" applyFont="1" applyFill="1" applyBorder="1" applyAlignment="1">
      <alignment horizontal="center" wrapText="1"/>
    </xf>
    <xf numFmtId="17" fontId="4" fillId="6" borderId="4" xfId="1" applyNumberFormat="1" applyFont="1" applyFill="1" applyBorder="1" applyAlignment="1">
      <alignment horizontal="center" wrapText="1"/>
    </xf>
    <xf numFmtId="17" fontId="4" fillId="0" borderId="4" xfId="0" applyNumberFormat="1" applyFont="1" applyFill="1" applyBorder="1" applyAlignment="1">
      <alignment horizontal="center" wrapText="1"/>
    </xf>
    <xf numFmtId="17" fontId="4" fillId="2" borderId="4" xfId="1" applyNumberFormat="1" applyFont="1" applyFill="1" applyBorder="1" applyAlignment="1">
      <alignment horizontal="center" wrapText="1"/>
    </xf>
    <xf numFmtId="17" fontId="4" fillId="0" borderId="7" xfId="1" applyNumberFormat="1" applyFont="1" applyFill="1" applyBorder="1" applyAlignment="1">
      <alignment horizontal="center" wrapText="1"/>
    </xf>
    <xf numFmtId="0" fontId="9" fillId="0" borderId="0" xfId="0" applyFont="1" applyFill="1" applyBorder="1" applyAlignment="1">
      <alignment horizontal="center" wrapText="1"/>
    </xf>
    <xf numFmtId="17" fontId="3" fillId="0" borderId="4" xfId="0" applyNumberFormat="1" applyFont="1" applyFill="1" applyBorder="1" applyAlignment="1">
      <alignment horizontal="center" wrapText="1"/>
    </xf>
    <xf numFmtId="17" fontId="9" fillId="7" borderId="4" xfId="3" applyNumberFormat="1" applyFont="1" applyFill="1" applyBorder="1" applyAlignment="1">
      <alignment horizontal="center" wrapText="1"/>
    </xf>
    <xf numFmtId="17" fontId="10" fillId="7" borderId="4" xfId="3" applyNumberFormat="1" applyFont="1" applyFill="1" applyBorder="1" applyAlignment="1">
      <alignment horizontal="center" wrapText="1"/>
    </xf>
    <xf numFmtId="17" fontId="4" fillId="0" borderId="6" xfId="1" applyNumberFormat="1" applyFont="1" applyFill="1" applyBorder="1" applyAlignment="1">
      <alignment horizontal="center" wrapText="1"/>
    </xf>
    <xf numFmtId="0" fontId="3" fillId="2" borderId="4" xfId="1" applyFont="1" applyFill="1" applyBorder="1" applyAlignment="1">
      <alignment horizontal="left" vertical="center" wrapText="1"/>
    </xf>
    <xf numFmtId="0" fontId="3" fillId="0" borderId="4" xfId="1" applyFont="1" applyFill="1" applyBorder="1" applyAlignment="1">
      <alignment horizontal="left" vertical="center" wrapText="1"/>
    </xf>
    <xf numFmtId="0" fontId="4" fillId="6" borderId="4" xfId="0" applyFont="1" applyFill="1" applyBorder="1" applyAlignment="1">
      <alignment vertical="center" wrapText="1"/>
    </xf>
    <xf numFmtId="0" fontId="3" fillId="5" borderId="4" xfId="5" applyFont="1" applyFill="1" applyBorder="1" applyAlignment="1">
      <alignment wrapText="1"/>
    </xf>
    <xf numFmtId="0" fontId="3" fillId="6" borderId="7" xfId="5" applyFont="1" applyFill="1" applyBorder="1" applyAlignment="1">
      <alignment wrapText="1"/>
    </xf>
    <xf numFmtId="17" fontId="3" fillId="0" borderId="4" xfId="7" applyNumberFormat="1" applyFont="1" applyFill="1" applyBorder="1" applyAlignment="1">
      <alignment horizontal="center" vertical="center" wrapText="1"/>
    </xf>
    <xf numFmtId="17" fontId="3" fillId="0" borderId="6" xfId="7" applyNumberFormat="1" applyFont="1" applyFill="1" applyBorder="1" applyAlignment="1">
      <alignment horizontal="center" vertical="center" wrapText="1"/>
    </xf>
    <xf numFmtId="3" fontId="9" fillId="2" borderId="4" xfId="0" applyNumberFormat="1" applyFont="1" applyFill="1" applyBorder="1" applyAlignment="1">
      <alignment wrapText="1"/>
    </xf>
    <xf numFmtId="17" fontId="9" fillId="0" borderId="4" xfId="0" applyNumberFormat="1" applyFont="1" applyFill="1" applyBorder="1" applyAlignment="1">
      <alignment horizontal="center" vertical="center" wrapText="1"/>
    </xf>
    <xf numFmtId="17" fontId="9" fillId="6" borderId="4" xfId="0" applyNumberFormat="1" applyFont="1" applyFill="1" applyBorder="1" applyAlignment="1">
      <alignment vertical="center" wrapText="1"/>
    </xf>
    <xf numFmtId="17" fontId="9" fillId="6" borderId="4" xfId="0" applyNumberFormat="1" applyFont="1" applyFill="1" applyBorder="1" applyAlignment="1">
      <alignment horizontal="center" vertical="center" wrapText="1"/>
    </xf>
    <xf numFmtId="3" fontId="3" fillId="2" borderId="4" xfId="0" applyNumberFormat="1" applyFont="1" applyFill="1" applyBorder="1" applyAlignment="1">
      <alignment wrapText="1"/>
    </xf>
    <xf numFmtId="3" fontId="9" fillId="2" borderId="4" xfId="0" applyNumberFormat="1" applyFont="1" applyFill="1" applyBorder="1" applyAlignment="1">
      <alignment vertical="center" wrapText="1"/>
    </xf>
    <xf numFmtId="0" fontId="3" fillId="0" borderId="4" xfId="0" applyFont="1" applyFill="1" applyBorder="1" applyAlignment="1">
      <alignment wrapText="1"/>
    </xf>
    <xf numFmtId="3" fontId="9" fillId="0" borderId="4" xfId="0" applyNumberFormat="1" applyFont="1" applyFill="1" applyBorder="1" applyAlignment="1">
      <alignment wrapText="1"/>
    </xf>
    <xf numFmtId="17" fontId="9" fillId="7" borderId="4" xfId="0" applyNumberFormat="1" applyFont="1" applyFill="1" applyBorder="1" applyAlignment="1">
      <alignment vertical="center" wrapText="1"/>
    </xf>
    <xf numFmtId="17" fontId="9" fillId="7" borderId="4" xfId="0" applyNumberFormat="1" applyFont="1" applyFill="1" applyBorder="1" applyAlignment="1">
      <alignment horizontal="center" vertical="center" wrapText="1"/>
    </xf>
    <xf numFmtId="3" fontId="9" fillId="0" borderId="4" xfId="0" applyNumberFormat="1" applyFont="1" applyFill="1" applyBorder="1" applyAlignment="1">
      <alignment horizontal="right" vertical="center" wrapText="1"/>
    </xf>
    <xf numFmtId="0" fontId="9" fillId="2" borderId="4" xfId="0" applyFont="1" applyFill="1" applyBorder="1" applyAlignment="1">
      <alignment horizontal="center" wrapText="1"/>
    </xf>
    <xf numFmtId="3" fontId="3" fillId="2" borderId="4" xfId="0" applyNumberFormat="1" applyFont="1" applyFill="1" applyBorder="1" applyAlignment="1">
      <alignment horizontal="right" vertical="center" wrapText="1"/>
    </xf>
    <xf numFmtId="17" fontId="9" fillId="2" borderId="4" xfId="0" applyNumberFormat="1" applyFont="1" applyFill="1" applyBorder="1" applyAlignment="1">
      <alignment horizontal="center" wrapText="1"/>
    </xf>
    <xf numFmtId="0" fontId="3" fillId="0" borderId="7" xfId="0" applyFont="1" applyFill="1" applyBorder="1" applyAlignment="1">
      <alignment horizontal="center" vertical="center" wrapText="1"/>
    </xf>
    <xf numFmtId="0" fontId="10" fillId="0" borderId="0" xfId="0" applyFont="1" applyFill="1" applyBorder="1" applyAlignment="1">
      <alignment horizontal="center" wrapText="1"/>
    </xf>
    <xf numFmtId="43" fontId="9" fillId="0" borderId="0" xfId="13" applyFont="1" applyFill="1" applyBorder="1" applyAlignment="1">
      <alignment horizontal="center" wrapText="1"/>
    </xf>
    <xf numFmtId="17" fontId="10" fillId="0" borderId="4" xfId="0" applyNumberFormat="1" applyFont="1" applyFill="1" applyBorder="1" applyAlignment="1">
      <alignment horizontal="center" wrapText="1"/>
    </xf>
    <xf numFmtId="43" fontId="10" fillId="0" borderId="0" xfId="0" applyNumberFormat="1" applyFont="1" applyFill="1" applyBorder="1" applyAlignment="1">
      <alignment horizontal="center" wrapText="1"/>
    </xf>
    <xf numFmtId="3" fontId="10" fillId="0" borderId="4" xfId="0" applyNumberFormat="1" applyFont="1" applyFill="1" applyBorder="1" applyAlignment="1">
      <alignment horizontal="center" wrapText="1"/>
    </xf>
    <xf numFmtId="3" fontId="9" fillId="0" borderId="0" xfId="0" applyNumberFormat="1" applyFont="1" applyFill="1" applyBorder="1" applyAlignment="1">
      <alignment vertical="center" wrapText="1"/>
    </xf>
    <xf numFmtId="0" fontId="10" fillId="0" borderId="0" xfId="0" applyFont="1" applyFill="1" applyBorder="1" applyAlignment="1">
      <alignment vertical="center" wrapText="1"/>
    </xf>
    <xf numFmtId="0" fontId="22" fillId="2" borderId="0" xfId="0" applyFont="1" applyFill="1" applyBorder="1" applyAlignment="1">
      <alignment vertical="center" wrapText="1"/>
    </xf>
    <xf numFmtId="17" fontId="9" fillId="0" borderId="4" xfId="0" applyNumberFormat="1" applyFont="1" applyFill="1" applyBorder="1" applyAlignment="1">
      <alignment horizontal="center" wrapText="1"/>
    </xf>
    <xf numFmtId="3" fontId="10" fillId="6" borderId="4" xfId="0" applyNumberFormat="1" applyFont="1" applyFill="1" applyBorder="1" applyAlignment="1">
      <alignment horizontal="center" wrapText="1"/>
    </xf>
    <xf numFmtId="0" fontId="9" fillId="0" borderId="0" xfId="0" applyFont="1" applyFill="1" applyBorder="1" applyAlignment="1">
      <alignment horizontal="right" vertical="center" wrapText="1"/>
    </xf>
    <xf numFmtId="0" fontId="10" fillId="2" borderId="4" xfId="0" applyFont="1" applyFill="1" applyBorder="1" applyAlignment="1">
      <alignment vertical="center" wrapText="1"/>
    </xf>
    <xf numFmtId="0" fontId="9" fillId="2" borderId="4" xfId="0" applyFont="1" applyFill="1" applyBorder="1" applyAlignment="1">
      <alignment vertical="center" wrapText="1"/>
    </xf>
    <xf numFmtId="3" fontId="4" fillId="2" borderId="4" xfId="0" applyNumberFormat="1" applyFont="1" applyFill="1" applyBorder="1" applyAlignment="1">
      <alignment horizontal="right" vertical="center" wrapText="1"/>
    </xf>
    <xf numFmtId="17" fontId="9" fillId="2" borderId="6" xfId="3" applyNumberFormat="1" applyFont="1" applyFill="1" applyBorder="1" applyAlignment="1">
      <alignment horizontal="center" wrapText="1"/>
    </xf>
    <xf numFmtId="172" fontId="9" fillId="2" borderId="4" xfId="0" applyNumberFormat="1" applyFont="1" applyFill="1" applyBorder="1" applyAlignment="1">
      <alignment vertical="center" wrapText="1"/>
    </xf>
    <xf numFmtId="0" fontId="9" fillId="2" borderId="4" xfId="0" applyFont="1" applyFill="1" applyBorder="1" applyAlignment="1">
      <alignment vertical="justify" wrapText="1"/>
    </xf>
    <xf numFmtId="0" fontId="3" fillId="2" borderId="4" xfId="14" applyNumberFormat="1" applyFont="1" applyFill="1" applyBorder="1" applyAlignment="1">
      <alignment horizontal="justify" vertical="center" wrapText="1"/>
    </xf>
    <xf numFmtId="172" fontId="3" fillId="2" borderId="4" xfId="15" applyNumberFormat="1" applyFont="1" applyFill="1" applyBorder="1" applyAlignment="1">
      <alignment horizontal="center" vertical="center" wrapText="1"/>
    </xf>
    <xf numFmtId="172" fontId="3" fillId="2" borderId="4" xfId="15" applyNumberFormat="1" applyFont="1" applyFill="1" applyBorder="1" applyAlignment="1">
      <alignment vertical="center" wrapText="1"/>
    </xf>
    <xf numFmtId="0" fontId="9" fillId="0" borderId="7" xfId="0" applyFont="1" applyFill="1" applyBorder="1" applyAlignment="1">
      <alignment horizontal="left" vertical="center" wrapText="1"/>
    </xf>
    <xf numFmtId="0" fontId="3" fillId="2" borderId="4" xfId="10" applyNumberFormat="1" applyFont="1" applyFill="1" applyBorder="1" applyAlignment="1">
      <alignment horizontal="justify" vertical="center" wrapText="1"/>
    </xf>
    <xf numFmtId="3" fontId="3" fillId="2" borderId="4" xfId="10" applyNumberFormat="1" applyFont="1" applyFill="1" applyBorder="1" applyAlignment="1">
      <alignment vertical="center" wrapText="1"/>
    </xf>
    <xf numFmtId="3" fontId="3" fillId="0" borderId="4" xfId="6" applyNumberFormat="1" applyFont="1" applyFill="1" applyBorder="1" applyAlignment="1">
      <alignment horizontal="center" wrapText="1"/>
    </xf>
    <xf numFmtId="17" fontId="9" fillId="0" borderId="6" xfId="3" applyNumberFormat="1" applyFont="1" applyFill="1" applyBorder="1" applyAlignment="1">
      <alignment horizontal="center" wrapText="1"/>
    </xf>
    <xf numFmtId="17" fontId="3" fillId="0" borderId="4" xfId="6" applyNumberFormat="1" applyFont="1" applyFill="1" applyBorder="1" applyAlignment="1">
      <alignment horizontal="center" wrapText="1"/>
    </xf>
    <xf numFmtId="3" fontId="4" fillId="0" borderId="6" xfId="0" applyNumberFormat="1" applyFont="1" applyFill="1" applyBorder="1" applyAlignment="1">
      <alignment vertical="center" wrapText="1"/>
    </xf>
    <xf numFmtId="3" fontId="3" fillId="0" borderId="4" xfId="0" applyNumberFormat="1" applyFont="1" applyFill="1" applyBorder="1" applyAlignment="1">
      <alignment wrapText="1"/>
    </xf>
    <xf numFmtId="0" fontId="3" fillId="0" borderId="4" xfId="11" applyNumberFormat="1" applyFont="1" applyFill="1" applyBorder="1" applyAlignment="1">
      <alignment horizontal="justify" wrapText="1"/>
    </xf>
    <xf numFmtId="3" fontId="4" fillId="0" borderId="4" xfId="0" applyNumberFormat="1" applyFont="1" applyFill="1" applyBorder="1" applyAlignment="1">
      <alignment horizontal="right" vertical="center" wrapText="1"/>
    </xf>
    <xf numFmtId="17" fontId="3" fillId="0" borderId="3" xfId="4" applyNumberFormat="1" applyFont="1" applyFill="1" applyBorder="1" applyAlignment="1">
      <alignment horizontal="center" wrapText="1"/>
    </xf>
    <xf numFmtId="43" fontId="3" fillId="0" borderId="4" xfId="11" applyNumberFormat="1" applyFont="1" applyFill="1" applyBorder="1" applyAlignment="1">
      <alignment wrapText="1"/>
    </xf>
    <xf numFmtId="0" fontId="3" fillId="2" borderId="4" xfId="0" applyNumberFormat="1" applyFont="1" applyFill="1" applyBorder="1" applyAlignment="1">
      <alignment horizontal="justify" vertical="center" wrapText="1"/>
    </xf>
    <xf numFmtId="3" fontId="10" fillId="6" borderId="4" xfId="3" applyNumberFormat="1" applyFont="1" applyFill="1" applyBorder="1" applyAlignment="1">
      <alignment horizontal="right" vertical="center" wrapText="1"/>
    </xf>
    <xf numFmtId="0" fontId="9" fillId="0" borderId="4" xfId="0" applyFont="1" applyFill="1" applyBorder="1" applyAlignment="1">
      <alignment horizontal="left" vertical="center" wrapText="1"/>
    </xf>
    <xf numFmtId="0" fontId="9" fillId="2" borderId="4" xfId="0" applyFont="1" applyFill="1" applyBorder="1" applyAlignment="1">
      <alignment horizontal="center" vertical="center" wrapText="1"/>
    </xf>
    <xf numFmtId="3" fontId="9" fillId="0" borderId="4" xfId="0" applyNumberFormat="1" applyFont="1" applyFill="1" applyBorder="1" applyAlignment="1">
      <alignment vertical="center" wrapText="1"/>
    </xf>
    <xf numFmtId="3" fontId="10" fillId="2" borderId="4" xfId="0" applyNumberFormat="1" applyFont="1" applyFill="1" applyBorder="1" applyAlignment="1">
      <alignment vertical="center" wrapText="1"/>
    </xf>
    <xf numFmtId="0" fontId="10" fillId="6" borderId="6" xfId="3" applyFont="1" applyFill="1" applyBorder="1" applyAlignment="1">
      <alignment vertical="center" wrapText="1"/>
    </xf>
    <xf numFmtId="3" fontId="10" fillId="6" borderId="6" xfId="3" applyNumberFormat="1" applyFont="1" applyFill="1" applyBorder="1" applyAlignment="1">
      <alignment horizontal="right" vertical="center" wrapText="1"/>
    </xf>
    <xf numFmtId="0" fontId="9" fillId="0" borderId="4" xfId="0" applyFont="1" applyFill="1" applyBorder="1" applyAlignment="1">
      <alignment horizontal="left" wrapText="1"/>
    </xf>
    <xf numFmtId="0" fontId="3" fillId="2" borderId="10" xfId="1" applyFont="1" applyFill="1" applyBorder="1" applyAlignment="1">
      <alignment vertical="center" wrapText="1"/>
    </xf>
    <xf numFmtId="3" fontId="3" fillId="0" borderId="4" xfId="6" applyNumberFormat="1" applyFont="1" applyFill="1" applyBorder="1" applyAlignment="1">
      <alignment horizontal="right" vertical="center" wrapText="1"/>
    </xf>
    <xf numFmtId="0" fontId="3" fillId="0" borderId="4" xfId="1" applyFont="1" applyFill="1" applyBorder="1" applyAlignment="1">
      <alignment vertical="center" wrapText="1"/>
    </xf>
    <xf numFmtId="0" fontId="10" fillId="0" borderId="4" xfId="0" applyFont="1" applyFill="1" applyBorder="1" applyAlignment="1">
      <alignment horizontal="left" vertical="center" wrapText="1"/>
    </xf>
    <xf numFmtId="0" fontId="11" fillId="0" borderId="4" xfId="0" applyFont="1" applyFill="1" applyBorder="1" applyAlignment="1">
      <alignment horizontal="center" wrapText="1"/>
    </xf>
    <xf numFmtId="0" fontId="11" fillId="2" borderId="4" xfId="0" applyFont="1" applyFill="1" applyBorder="1" applyAlignment="1">
      <alignment horizontal="left" vertical="center" wrapText="1"/>
    </xf>
    <xf numFmtId="17" fontId="11" fillId="0" borderId="4" xfId="0" applyNumberFormat="1" applyFont="1" applyFill="1" applyBorder="1" applyAlignment="1">
      <alignment horizontal="center" wrapText="1"/>
    </xf>
    <xf numFmtId="0" fontId="4" fillId="0" borderId="4" xfId="0" applyFont="1" applyFill="1" applyBorder="1" applyAlignment="1">
      <alignment horizontal="left" vertical="center" wrapText="1"/>
    </xf>
    <xf numFmtId="174" fontId="3" fillId="2" borderId="4" xfId="19" applyNumberFormat="1" applyFont="1" applyFill="1" applyBorder="1" applyAlignment="1">
      <alignment horizontal="left" vertical="center" wrapText="1"/>
    </xf>
    <xf numFmtId="0" fontId="3" fillId="2" borderId="4" xfId="20" applyFont="1" applyFill="1" applyBorder="1" applyAlignment="1">
      <alignment horizontal="left" vertical="center" wrapText="1"/>
    </xf>
    <xf numFmtId="0" fontId="10" fillId="2" borderId="4" xfId="0" applyFont="1" applyFill="1" applyBorder="1" applyAlignment="1">
      <alignment horizontal="left" vertical="center" wrapText="1"/>
    </xf>
    <xf numFmtId="3" fontId="10" fillId="2" borderId="2" xfId="0" applyNumberFormat="1" applyFont="1" applyFill="1" applyBorder="1" applyAlignment="1">
      <alignment horizontal="right" wrapText="1"/>
    </xf>
    <xf numFmtId="0" fontId="11" fillId="2" borderId="2" xfId="0" applyFont="1" applyFill="1" applyBorder="1" applyAlignment="1">
      <alignment horizontal="right" wrapText="1"/>
    </xf>
    <xf numFmtId="3" fontId="11" fillId="2" borderId="2" xfId="0" applyNumberFormat="1" applyFont="1" applyFill="1" applyBorder="1" applyAlignment="1">
      <alignment horizontal="right" wrapText="1"/>
    </xf>
    <xf numFmtId="17" fontId="10" fillId="7" borderId="4" xfId="0" applyNumberFormat="1" applyFont="1" applyFill="1" applyBorder="1" applyAlignment="1">
      <alignment horizontal="center" wrapText="1"/>
    </xf>
    <xf numFmtId="17" fontId="11" fillId="7" borderId="4" xfId="0" applyNumberFormat="1" applyFont="1" applyFill="1" applyBorder="1" applyAlignment="1">
      <alignment horizontal="center" wrapText="1"/>
    </xf>
    <xf numFmtId="0" fontId="10" fillId="0" borderId="2" xfId="0" applyFont="1" applyFill="1" applyBorder="1" applyAlignment="1">
      <alignment horizontal="left" vertical="center" wrapText="1"/>
    </xf>
    <xf numFmtId="3" fontId="10" fillId="0" borderId="2" xfId="0" applyNumberFormat="1" applyFont="1" applyFill="1" applyBorder="1" applyAlignment="1">
      <alignment horizontal="right" vertical="center" wrapText="1"/>
    </xf>
    <xf numFmtId="3" fontId="11" fillId="2" borderId="4" xfId="0" applyNumberFormat="1" applyFont="1" applyFill="1" applyBorder="1" applyAlignment="1">
      <alignment horizontal="right" vertical="center" wrapText="1"/>
    </xf>
    <xf numFmtId="0" fontId="3" fillId="2" borderId="7" xfId="20" applyFont="1" applyFill="1" applyBorder="1" applyAlignment="1">
      <alignment horizontal="left" vertical="center" wrapText="1"/>
    </xf>
    <xf numFmtId="174" fontId="3" fillId="2" borderId="4" xfId="17" applyNumberFormat="1" applyFont="1" applyFill="1" applyBorder="1" applyAlignment="1">
      <alignment horizontal="left" vertical="center" wrapText="1"/>
    </xf>
    <xf numFmtId="0" fontId="3" fillId="2" borderId="16" xfId="20" applyFont="1" applyFill="1" applyBorder="1" applyAlignment="1">
      <alignment horizontal="left" vertical="center" wrapText="1"/>
    </xf>
    <xf numFmtId="0" fontId="10" fillId="2" borderId="2" xfId="0" applyFont="1" applyFill="1" applyBorder="1" applyAlignment="1">
      <alignment horizontal="left" vertical="center" wrapText="1"/>
    </xf>
    <xf numFmtId="0" fontId="11" fillId="2" borderId="2" xfId="0" applyFont="1" applyFill="1" applyBorder="1" applyAlignment="1">
      <alignment horizontal="left" vertical="center" wrapText="1"/>
    </xf>
    <xf numFmtId="17" fontId="9" fillId="7" borderId="4" xfId="0" applyNumberFormat="1" applyFont="1" applyFill="1" applyBorder="1" applyAlignment="1">
      <alignment horizontal="center" wrapText="1"/>
    </xf>
    <xf numFmtId="3" fontId="4" fillId="0" borderId="2" xfId="0" applyNumberFormat="1" applyFont="1" applyFill="1" applyBorder="1" applyAlignment="1">
      <alignment horizontal="right" vertical="center" wrapText="1"/>
    </xf>
    <xf numFmtId="174" fontId="10" fillId="2" borderId="2" xfId="0" applyNumberFormat="1" applyFont="1" applyFill="1" applyBorder="1" applyAlignment="1">
      <alignment horizontal="right" wrapText="1"/>
    </xf>
    <xf numFmtId="17" fontId="10" fillId="2" borderId="4" xfId="0" applyNumberFormat="1" applyFont="1" applyFill="1" applyBorder="1" applyAlignment="1">
      <alignment horizontal="center" wrapText="1"/>
    </xf>
    <xf numFmtId="0" fontId="11" fillId="2" borderId="17" xfId="0" applyFont="1" applyFill="1" applyBorder="1" applyAlignment="1">
      <alignment horizontal="left" vertical="center" wrapText="1"/>
    </xf>
    <xf numFmtId="3" fontId="10" fillId="2" borderId="17" xfId="0" applyNumberFormat="1" applyFont="1" applyFill="1" applyBorder="1" applyAlignment="1">
      <alignment horizontal="right" vertical="center" wrapText="1"/>
    </xf>
    <xf numFmtId="3" fontId="11" fillId="2" borderId="17" xfId="0" applyNumberFormat="1" applyFont="1" applyFill="1" applyBorder="1" applyAlignment="1">
      <alignment horizontal="right" vertical="center" wrapText="1"/>
    </xf>
    <xf numFmtId="174" fontId="10" fillId="2" borderId="17" xfId="0" applyNumberFormat="1" applyFont="1" applyFill="1" applyBorder="1" applyAlignment="1">
      <alignment horizontal="right" vertical="center" wrapText="1"/>
    </xf>
    <xf numFmtId="174" fontId="9" fillId="2" borderId="4" xfId="0" applyNumberFormat="1" applyFont="1" applyFill="1" applyBorder="1" applyAlignment="1">
      <alignment horizontal="right" vertical="center" wrapText="1"/>
    </xf>
    <xf numFmtId="3" fontId="9" fillId="2" borderId="4" xfId="0" applyNumberFormat="1" applyFont="1" applyFill="1" applyBorder="1" applyAlignment="1">
      <alignment horizontal="right" vertical="center" wrapText="1"/>
    </xf>
    <xf numFmtId="17" fontId="9" fillId="0" borderId="0" xfId="0" applyNumberFormat="1" applyFont="1" applyFill="1" applyBorder="1" applyAlignment="1">
      <alignment horizontal="center"/>
    </xf>
    <xf numFmtId="0" fontId="3" fillId="0" borderId="4" xfId="0" applyFont="1" applyFill="1" applyBorder="1" applyAlignment="1">
      <alignment vertical="top" wrapText="1"/>
    </xf>
    <xf numFmtId="165" fontId="4" fillId="7" borderId="4" xfId="1" applyNumberFormat="1" applyFont="1" applyFill="1" applyBorder="1" applyAlignment="1">
      <alignment horizontal="right" vertical="center" wrapText="1"/>
    </xf>
    <xf numFmtId="17" fontId="4" fillId="7" borderId="4" xfId="1" applyNumberFormat="1" applyFont="1" applyFill="1" applyBorder="1" applyAlignment="1">
      <alignment horizontal="center" wrapText="1"/>
    </xf>
    <xf numFmtId="0" fontId="9" fillId="2" borderId="4" xfId="0" applyFont="1" applyFill="1" applyBorder="1" applyAlignment="1">
      <alignment horizontal="left" vertical="center" wrapText="1"/>
    </xf>
    <xf numFmtId="17" fontId="10" fillId="0" borderId="4" xfId="3" applyNumberFormat="1" applyFont="1" applyFill="1" applyBorder="1" applyAlignment="1">
      <alignment horizontal="center" vertical="center" wrapText="1"/>
    </xf>
    <xf numFmtId="0" fontId="9" fillId="0" borderId="0" xfId="0" applyFont="1" applyFill="1" applyBorder="1"/>
    <xf numFmtId="0" fontId="4" fillId="4" borderId="12" xfId="1" applyFont="1" applyFill="1" applyBorder="1" applyAlignment="1">
      <alignment horizontal="center" vertical="center" wrapText="1"/>
    </xf>
    <xf numFmtId="0" fontId="4" fillId="4" borderId="7" xfId="1" applyFont="1" applyFill="1" applyBorder="1" applyAlignment="1">
      <alignment horizontal="center" vertical="center" wrapText="1"/>
    </xf>
    <xf numFmtId="0" fontId="3" fillId="0" borderId="0" xfId="0" applyFont="1" applyFill="1" applyBorder="1"/>
    <xf numFmtId="3" fontId="11" fillId="0" borderId="0" xfId="0" applyNumberFormat="1" applyFont="1"/>
    <xf numFmtId="164" fontId="3" fillId="2" borderId="4" xfId="16" applyNumberFormat="1" applyFont="1" applyFill="1" applyBorder="1" applyAlignment="1">
      <alignment horizontal="left" vertical="center" wrapText="1"/>
    </xf>
    <xf numFmtId="17" fontId="10" fillId="6" borderId="6" xfId="3" applyNumberFormat="1" applyFont="1" applyFill="1" applyBorder="1" applyAlignment="1">
      <alignment vertical="center" wrapText="1"/>
    </xf>
    <xf numFmtId="1" fontId="10" fillId="0" borderId="4" xfId="0" applyNumberFormat="1" applyFont="1" applyFill="1" applyBorder="1" applyAlignment="1">
      <alignment wrapText="1"/>
    </xf>
    <xf numFmtId="0" fontId="10" fillId="0" borderId="0" xfId="0" applyFont="1" applyFill="1" applyBorder="1" applyAlignment="1"/>
    <xf numFmtId="0" fontId="11" fillId="0" borderId="0" xfId="0" applyFont="1" applyFill="1" applyBorder="1" applyAlignment="1"/>
    <xf numFmtId="3" fontId="10" fillId="8" borderId="4" xfId="0" applyNumberFormat="1" applyFont="1" applyFill="1" applyBorder="1" applyAlignment="1"/>
    <xf numFmtId="3" fontId="10" fillId="0" borderId="0" xfId="0" applyNumberFormat="1" applyFont="1" applyFill="1" applyBorder="1" applyAlignment="1"/>
    <xf numFmtId="3" fontId="10" fillId="5" borderId="4" xfId="0" applyNumberFormat="1" applyFont="1" applyFill="1" applyBorder="1" applyAlignment="1"/>
    <xf numFmtId="3" fontId="10" fillId="7" borderId="4" xfId="0" applyNumberFormat="1" applyFont="1" applyFill="1" applyBorder="1" applyAlignment="1"/>
    <xf numFmtId="1" fontId="11" fillId="0" borderId="4" xfId="0" applyNumberFormat="1" applyFont="1" applyFill="1" applyBorder="1" applyAlignment="1"/>
    <xf numFmtId="0" fontId="11" fillId="0" borderId="4" xfId="0" applyFont="1" applyFill="1" applyBorder="1" applyAlignment="1"/>
    <xf numFmtId="3" fontId="11" fillId="0" borderId="4" xfId="0" applyNumberFormat="1" applyFont="1" applyFill="1" applyBorder="1" applyAlignment="1"/>
    <xf numFmtId="3" fontId="11" fillId="0" borderId="0" xfId="0" applyNumberFormat="1" applyFont="1" applyFill="1" applyBorder="1" applyAlignment="1"/>
    <xf numFmtId="3" fontId="20" fillId="0" borderId="0" xfId="0" applyNumberFormat="1" applyFont="1" applyFill="1" applyBorder="1" applyAlignment="1"/>
    <xf numFmtId="3" fontId="4" fillId="0" borderId="0" xfId="0" applyNumberFormat="1" applyFont="1" applyFill="1" applyBorder="1" applyAlignment="1"/>
    <xf numFmtId="1" fontId="11" fillId="0" borderId="0" xfId="0" applyNumberFormat="1" applyFont="1" applyFill="1" applyBorder="1" applyAlignment="1"/>
    <xf numFmtId="3" fontId="10" fillId="0" borderId="9" xfId="0" applyNumberFormat="1" applyFont="1" applyFill="1" applyBorder="1" applyAlignment="1">
      <alignment horizontal="center" wrapText="1"/>
    </xf>
    <xf numFmtId="0" fontId="11" fillId="0" borderId="2" xfId="0" applyFont="1" applyFill="1" applyBorder="1" applyAlignment="1">
      <alignment wrapText="1"/>
    </xf>
    <xf numFmtId="0" fontId="11" fillId="0" borderId="3" xfId="0" applyFont="1" applyFill="1" applyBorder="1" applyAlignment="1">
      <alignment wrapText="1"/>
    </xf>
    <xf numFmtId="0" fontId="11" fillId="0" borderId="9" xfId="0" applyFont="1" applyFill="1" applyBorder="1" applyAlignment="1">
      <alignment wrapText="1"/>
    </xf>
    <xf numFmtId="0" fontId="11" fillId="0" borderId="2" xfId="0" applyFont="1" applyFill="1" applyBorder="1" applyAlignment="1"/>
    <xf numFmtId="0" fontId="11" fillId="0" borderId="3" xfId="0" applyFont="1" applyFill="1" applyBorder="1" applyAlignment="1"/>
    <xf numFmtId="0" fontId="11" fillId="0" borderId="9" xfId="0" applyFont="1" applyFill="1" applyBorder="1" applyAlignment="1"/>
    <xf numFmtId="3" fontId="11" fillId="0" borderId="0" xfId="0" applyNumberFormat="1" applyFont="1" applyFill="1"/>
    <xf numFmtId="0" fontId="4" fillId="6" borderId="4" xfId="1" applyFont="1" applyFill="1" applyBorder="1" applyAlignment="1">
      <alignment horizontal="center" vertical="center" wrapText="1"/>
    </xf>
    <xf numFmtId="0" fontId="3" fillId="0" borderId="4" xfId="1" applyFont="1" applyFill="1" applyBorder="1" applyAlignment="1">
      <alignment horizontal="left" vertical="center" wrapText="1"/>
    </xf>
    <xf numFmtId="0" fontId="11" fillId="0" borderId="4" xfId="0" applyFont="1" applyFill="1" applyBorder="1" applyAlignment="1">
      <alignment horizontal="left" vertical="center" wrapText="1"/>
    </xf>
    <xf numFmtId="0" fontId="3" fillId="2" borderId="4" xfId="1" applyFont="1" applyFill="1" applyBorder="1" applyAlignment="1">
      <alignment vertical="center" wrapText="1"/>
    </xf>
    <xf numFmtId="0" fontId="3" fillId="2" borderId="4" xfId="1" applyFont="1" applyFill="1" applyBorder="1" applyAlignment="1">
      <alignment horizontal="left" vertical="center" wrapText="1"/>
    </xf>
    <xf numFmtId="0" fontId="3" fillId="0" borderId="4" xfId="0" applyFont="1" applyFill="1" applyBorder="1" applyAlignment="1">
      <alignment vertical="center" wrapText="1"/>
    </xf>
    <xf numFmtId="0" fontId="9" fillId="0" borderId="0" xfId="0" applyFont="1" applyFill="1" applyBorder="1" applyAlignment="1">
      <alignment horizontal="left" vertical="center" wrapText="1"/>
    </xf>
    <xf numFmtId="0" fontId="4" fillId="2" borderId="0" xfId="1" applyFont="1" applyFill="1" applyBorder="1" applyAlignment="1">
      <alignment horizontal="left" vertical="center" wrapText="1"/>
    </xf>
    <xf numFmtId="0" fontId="4" fillId="4" borderId="4" xfId="2" applyFont="1" applyFill="1" applyBorder="1" applyAlignment="1">
      <alignment horizontal="left" vertical="center" wrapText="1"/>
    </xf>
    <xf numFmtId="0" fontId="10" fillId="5" borderId="9" xfId="0" applyFont="1" applyFill="1" applyBorder="1" applyAlignment="1">
      <alignment horizontal="left" vertical="center" wrapText="1"/>
    </xf>
    <xf numFmtId="0" fontId="9" fillId="2" borderId="4" xfId="1" applyFont="1" applyFill="1" applyBorder="1" applyAlignment="1">
      <alignment horizontal="left" vertical="center" wrapText="1"/>
    </xf>
    <xf numFmtId="0" fontId="3" fillId="0" borderId="4" xfId="0" applyFont="1" applyFill="1" applyBorder="1" applyAlignment="1">
      <alignment horizontal="left" wrapText="1"/>
    </xf>
    <xf numFmtId="0" fontId="3" fillId="2" borderId="4" xfId="0" applyFont="1" applyFill="1" applyBorder="1" applyAlignment="1">
      <alignment horizontal="left" vertical="center" wrapText="1"/>
    </xf>
    <xf numFmtId="3" fontId="4" fillId="4" borderId="4" xfId="2" applyNumberFormat="1" applyFont="1" applyFill="1" applyBorder="1" applyAlignment="1">
      <alignment vertical="center" wrapText="1"/>
    </xf>
    <xf numFmtId="3" fontId="4" fillId="5" borderId="4" xfId="1" applyNumberFormat="1" applyFont="1" applyFill="1" applyBorder="1" applyAlignment="1">
      <alignment vertical="center" wrapText="1"/>
    </xf>
    <xf numFmtId="3" fontId="4" fillId="6" borderId="4" xfId="1" applyNumberFormat="1" applyFont="1" applyFill="1" applyBorder="1" applyAlignment="1">
      <alignment vertical="center" wrapText="1"/>
    </xf>
    <xf numFmtId="3" fontId="3" fillId="2" borderId="4" xfId="6" applyNumberFormat="1" applyFont="1" applyFill="1" applyBorder="1" applyAlignment="1">
      <alignment vertical="center" wrapText="1"/>
    </xf>
    <xf numFmtId="3" fontId="3" fillId="2" borderId="4" xfId="1" applyNumberFormat="1" applyFont="1" applyFill="1" applyBorder="1" applyAlignment="1">
      <alignment vertical="center" wrapText="1"/>
    </xf>
    <xf numFmtId="3" fontId="9" fillId="2" borderId="4" xfId="1" applyNumberFormat="1" applyFont="1" applyFill="1" applyBorder="1" applyAlignment="1">
      <alignment vertical="center" wrapText="1"/>
    </xf>
    <xf numFmtId="3" fontId="4" fillId="7" borderId="4" xfId="1" applyNumberFormat="1" applyFont="1" applyFill="1" applyBorder="1" applyAlignment="1">
      <alignment vertical="center" wrapText="1"/>
    </xf>
    <xf numFmtId="3" fontId="3" fillId="2" borderId="4" xfId="0" applyNumberFormat="1" applyFont="1" applyFill="1" applyBorder="1" applyAlignment="1">
      <alignment vertical="center" wrapText="1"/>
    </xf>
    <xf numFmtId="3" fontId="3" fillId="0" borderId="4" xfId="0" applyNumberFormat="1" applyFont="1" applyFill="1" applyBorder="1" applyAlignment="1">
      <alignment vertical="center" wrapText="1"/>
    </xf>
    <xf numFmtId="0" fontId="4" fillId="4" borderId="7" xfId="2" applyFont="1" applyFill="1" applyBorder="1" applyAlignment="1">
      <alignment horizontal="left" vertical="center" wrapText="1"/>
    </xf>
    <xf numFmtId="0" fontId="9" fillId="0" borderId="0" xfId="0" applyFont="1" applyFill="1" applyBorder="1" applyAlignment="1">
      <alignment horizontal="left"/>
    </xf>
    <xf numFmtId="3" fontId="4" fillId="4" borderId="7" xfId="2" applyNumberFormat="1" applyFont="1" applyFill="1" applyBorder="1" applyAlignment="1">
      <alignment horizontal="right" vertical="center" wrapText="1"/>
    </xf>
    <xf numFmtId="3" fontId="9" fillId="0" borderId="0" xfId="0" applyNumberFormat="1" applyFont="1" applyFill="1" applyBorder="1" applyAlignment="1">
      <alignment horizontal="right"/>
    </xf>
    <xf numFmtId="0" fontId="10" fillId="7" borderId="4" xfId="3" applyFont="1" applyFill="1" applyBorder="1" applyAlignment="1">
      <alignment horizontal="left" vertical="center" wrapText="1"/>
    </xf>
    <xf numFmtId="0" fontId="11" fillId="0" borderId="0" xfId="0" applyFont="1" applyFill="1" applyBorder="1" applyAlignment="1">
      <alignment horizontal="left" wrapText="1"/>
    </xf>
    <xf numFmtId="0" fontId="11" fillId="0" borderId="4" xfId="0" applyFont="1" applyFill="1" applyBorder="1" applyAlignment="1">
      <alignment horizontal="left" wrapText="1"/>
    </xf>
    <xf numFmtId="0" fontId="10" fillId="0" borderId="0" xfId="0" applyFont="1" applyFill="1" applyBorder="1" applyAlignment="1">
      <alignment horizontal="left" wrapText="1"/>
    </xf>
    <xf numFmtId="0" fontId="10" fillId="7" borderId="4" xfId="0" applyFont="1" applyFill="1" applyBorder="1" applyAlignment="1">
      <alignment horizontal="left" vertical="center" wrapText="1"/>
    </xf>
    <xf numFmtId="174" fontId="3" fillId="0" borderId="4" xfId="19" applyNumberFormat="1" applyFont="1" applyFill="1" applyBorder="1" applyAlignment="1">
      <alignment horizontal="left" vertical="center" wrapText="1"/>
    </xf>
    <xf numFmtId="0" fontId="10" fillId="0" borderId="4" xfId="0" applyFont="1" applyFill="1" applyBorder="1" applyAlignment="1">
      <alignment horizontal="left" wrapText="1"/>
    </xf>
    <xf numFmtId="174" fontId="3" fillId="2" borderId="2" xfId="21" applyNumberFormat="1" applyFont="1" applyFill="1" applyBorder="1" applyAlignment="1">
      <alignment horizontal="left" vertical="center" wrapText="1"/>
    </xf>
    <xf numFmtId="174" fontId="3" fillId="2" borderId="2" xfId="19" applyNumberFormat="1" applyFont="1" applyFill="1" applyBorder="1" applyAlignment="1">
      <alignment horizontal="left" vertical="center" wrapText="1"/>
    </xf>
    <xf numFmtId="174" fontId="3" fillId="2" borderId="17" xfId="19" applyNumberFormat="1" applyFont="1" applyFill="1" applyBorder="1" applyAlignment="1">
      <alignment horizontal="left" vertical="center" wrapText="1"/>
    </xf>
    <xf numFmtId="3" fontId="9" fillId="0" borderId="4" xfId="0" applyNumberFormat="1" applyFont="1" applyFill="1" applyBorder="1" applyAlignment="1">
      <alignment horizontal="left" wrapText="1"/>
    </xf>
    <xf numFmtId="0" fontId="9" fillId="2" borderId="4" xfId="0" applyFont="1" applyFill="1" applyBorder="1" applyAlignment="1">
      <alignment horizontal="left" wrapText="1"/>
    </xf>
    <xf numFmtId="164" fontId="4" fillId="5" borderId="4" xfId="2" applyNumberFormat="1" applyFont="1" applyFill="1" applyBorder="1" applyAlignment="1">
      <alignment horizontal="right" vertical="center" wrapText="1"/>
    </xf>
    <xf numFmtId="3" fontId="10" fillId="7" borderId="4" xfId="3" applyNumberFormat="1" applyFont="1" applyFill="1" applyBorder="1" applyAlignment="1">
      <alignment horizontal="right" vertical="center" wrapText="1"/>
    </xf>
    <xf numFmtId="3" fontId="10" fillId="0" borderId="2" xfId="0" applyNumberFormat="1" applyFont="1" applyFill="1" applyBorder="1" applyAlignment="1">
      <alignment horizontal="right" wrapText="1"/>
    </xf>
    <xf numFmtId="3" fontId="11" fillId="2" borderId="5" xfId="0" applyNumberFormat="1" applyFont="1" applyFill="1" applyBorder="1" applyAlignment="1">
      <alignment horizontal="right" vertical="center" wrapText="1"/>
    </xf>
    <xf numFmtId="3" fontId="4" fillId="2" borderId="2" xfId="0" applyNumberFormat="1" applyFont="1" applyFill="1" applyBorder="1" applyAlignment="1">
      <alignment horizontal="right" vertical="center" wrapText="1"/>
    </xf>
    <xf numFmtId="3" fontId="3" fillId="2" borderId="2" xfId="0" applyNumberFormat="1" applyFont="1" applyFill="1" applyBorder="1" applyAlignment="1">
      <alignment horizontal="right" vertical="center" wrapText="1"/>
    </xf>
    <xf numFmtId="3" fontId="10" fillId="2" borderId="2" xfId="0" applyNumberFormat="1" applyFont="1" applyFill="1" applyBorder="1" applyAlignment="1">
      <alignment horizontal="right" vertical="center" wrapText="1"/>
    </xf>
    <xf numFmtId="37" fontId="3" fillId="2" borderId="2" xfId="18" applyNumberFormat="1" applyFont="1" applyFill="1" applyBorder="1" applyAlignment="1">
      <alignment horizontal="right" vertical="center" wrapText="1"/>
    </xf>
    <xf numFmtId="174" fontId="10" fillId="0" borderId="2" xfId="0" applyNumberFormat="1" applyFont="1" applyFill="1" applyBorder="1" applyAlignment="1">
      <alignment horizontal="right" wrapText="1"/>
    </xf>
    <xf numFmtId="174" fontId="3" fillId="0" borderId="2" xfId="19" applyNumberFormat="1" applyFont="1" applyFill="1" applyBorder="1" applyAlignment="1">
      <alignment horizontal="right" vertical="center" wrapText="1"/>
    </xf>
    <xf numFmtId="174" fontId="3" fillId="2" borderId="4" xfId="17" applyNumberFormat="1" applyFont="1" applyFill="1" applyBorder="1" applyAlignment="1">
      <alignment horizontal="right" vertical="center" wrapText="1"/>
    </xf>
    <xf numFmtId="3" fontId="9" fillId="2" borderId="2" xfId="0" applyNumberFormat="1" applyFont="1" applyFill="1" applyBorder="1" applyAlignment="1">
      <alignment horizontal="right" wrapText="1"/>
    </xf>
    <xf numFmtId="3" fontId="10" fillId="2" borderId="4" xfId="0" applyNumberFormat="1" applyFont="1" applyFill="1" applyBorder="1" applyAlignment="1">
      <alignment horizontal="right" wrapText="1"/>
    </xf>
    <xf numFmtId="174" fontId="4" fillId="2" borderId="17" xfId="19" applyNumberFormat="1" applyFont="1" applyFill="1" applyBorder="1" applyAlignment="1">
      <alignment horizontal="right" vertical="center" wrapText="1"/>
    </xf>
    <xf numFmtId="174" fontId="3" fillId="2" borderId="4" xfId="19" applyNumberFormat="1" applyFont="1" applyFill="1" applyBorder="1" applyAlignment="1">
      <alignment horizontal="right" vertical="center" wrapText="1"/>
    </xf>
    <xf numFmtId="3" fontId="9" fillId="2" borderId="4" xfId="0" applyNumberFormat="1" applyFont="1" applyFill="1" applyBorder="1" applyAlignment="1">
      <alignment horizontal="right" wrapText="1"/>
    </xf>
    <xf numFmtId="0" fontId="4" fillId="2" borderId="0" xfId="1" applyFont="1" applyFill="1" applyBorder="1" applyAlignment="1">
      <alignment horizontal="left" wrapText="1"/>
    </xf>
    <xf numFmtId="0" fontId="4" fillId="4" borderId="4" xfId="2" applyFont="1" applyFill="1" applyBorder="1" applyAlignment="1">
      <alignment horizontal="left" wrapText="1"/>
    </xf>
    <xf numFmtId="0" fontId="4" fillId="5" borderId="4" xfId="2" applyFont="1" applyFill="1" applyBorder="1" applyAlignment="1">
      <alignment horizontal="left" wrapText="1"/>
    </xf>
    <xf numFmtId="0" fontId="10" fillId="6" borderId="4" xfId="3" applyFont="1" applyFill="1" applyBorder="1" applyAlignment="1">
      <alignment horizontal="left" wrapText="1"/>
    </xf>
    <xf numFmtId="0" fontId="9" fillId="0" borderId="6" xfId="0" applyFont="1" applyFill="1" applyBorder="1" applyAlignment="1">
      <alignment horizontal="left" wrapText="1"/>
    </xf>
    <xf numFmtId="0" fontId="9" fillId="6" borderId="4" xfId="0" applyFont="1" applyFill="1" applyBorder="1" applyAlignment="1">
      <alignment horizontal="left" wrapText="1"/>
    </xf>
    <xf numFmtId="0" fontId="4" fillId="0" borderId="4" xfId="3" applyFont="1" applyFill="1" applyBorder="1" applyAlignment="1">
      <alignment horizontal="left" wrapText="1"/>
    </xf>
    <xf numFmtId="0" fontId="3" fillId="0" borderId="4" xfId="3" applyFont="1" applyFill="1" applyBorder="1" applyAlignment="1">
      <alignment horizontal="left" wrapText="1"/>
    </xf>
    <xf numFmtId="0" fontId="4" fillId="0" borderId="4" xfId="0" applyFont="1" applyFill="1" applyBorder="1" applyAlignment="1">
      <alignment horizontal="left" wrapText="1"/>
    </xf>
    <xf numFmtId="0" fontId="10" fillId="6" borderId="6" xfId="3" applyFont="1" applyFill="1" applyBorder="1" applyAlignment="1">
      <alignment horizontal="left" wrapText="1"/>
    </xf>
    <xf numFmtId="0" fontId="4" fillId="6" borderId="4" xfId="1" applyFont="1" applyFill="1" applyBorder="1" applyAlignment="1">
      <alignment horizontal="left" wrapText="1"/>
    </xf>
    <xf numFmtId="0" fontId="4" fillId="0" borderId="4" xfId="1" applyFont="1" applyFill="1" applyBorder="1" applyAlignment="1">
      <alignment horizontal="left" wrapText="1"/>
    </xf>
    <xf numFmtId="0" fontId="3" fillId="0" borderId="4" xfId="1" applyFont="1" applyFill="1" applyBorder="1" applyAlignment="1">
      <alignment horizontal="left" wrapText="1"/>
    </xf>
    <xf numFmtId="0" fontId="4" fillId="2" borderId="4" xfId="1" applyFont="1" applyFill="1" applyBorder="1" applyAlignment="1">
      <alignment horizontal="left" wrapText="1"/>
    </xf>
    <xf numFmtId="0" fontId="3" fillId="2" borderId="4" xfId="1" applyFont="1" applyFill="1" applyBorder="1" applyAlignment="1">
      <alignment horizontal="left" wrapText="1"/>
    </xf>
    <xf numFmtId="0" fontId="9" fillId="0" borderId="0" xfId="0" applyFont="1" applyFill="1" applyBorder="1" applyAlignment="1">
      <alignment horizontal="left" wrapText="1"/>
    </xf>
    <xf numFmtId="3" fontId="4" fillId="2" borderId="0" xfId="1" applyNumberFormat="1" applyFont="1" applyFill="1" applyBorder="1" applyAlignment="1">
      <alignment horizontal="right" wrapText="1"/>
    </xf>
    <xf numFmtId="3" fontId="4" fillId="4" borderId="4" xfId="2" applyNumberFormat="1" applyFont="1" applyFill="1" applyBorder="1" applyAlignment="1">
      <alignment horizontal="right" wrapText="1"/>
    </xf>
    <xf numFmtId="3" fontId="4" fillId="5" borderId="4" xfId="2" applyNumberFormat="1" applyFont="1" applyFill="1" applyBorder="1" applyAlignment="1">
      <alignment horizontal="right" wrapText="1"/>
    </xf>
    <xf numFmtId="3" fontId="3" fillId="0" borderId="4" xfId="13" applyNumberFormat="1" applyFont="1" applyFill="1" applyBorder="1" applyAlignment="1">
      <alignment horizontal="right" wrapText="1"/>
    </xf>
    <xf numFmtId="3" fontId="4" fillId="0" borderId="4" xfId="2" applyNumberFormat="1" applyFont="1" applyFill="1" applyBorder="1" applyAlignment="1">
      <alignment horizontal="right" wrapText="1"/>
    </xf>
    <xf numFmtId="3" fontId="10" fillId="6" borderId="4" xfId="3" applyNumberFormat="1" applyFont="1" applyFill="1" applyBorder="1" applyAlignment="1">
      <alignment horizontal="right" wrapText="1"/>
    </xf>
    <xf numFmtId="3" fontId="9" fillId="0" borderId="4" xfId="0" applyNumberFormat="1" applyFont="1" applyFill="1" applyBorder="1" applyAlignment="1">
      <alignment horizontal="right" wrapText="1"/>
    </xf>
    <xf numFmtId="3" fontId="10" fillId="0" borderId="4" xfId="0" applyNumberFormat="1" applyFont="1" applyFill="1" applyBorder="1" applyAlignment="1">
      <alignment horizontal="right" wrapText="1"/>
    </xf>
    <xf numFmtId="3" fontId="10" fillId="6" borderId="6" xfId="3" applyNumberFormat="1" applyFont="1" applyFill="1" applyBorder="1" applyAlignment="1">
      <alignment horizontal="right" wrapText="1"/>
    </xf>
    <xf numFmtId="3" fontId="4" fillId="0" borderId="4" xfId="13" applyNumberFormat="1" applyFont="1" applyFill="1" applyBorder="1" applyAlignment="1">
      <alignment horizontal="right" wrapText="1"/>
    </xf>
    <xf numFmtId="3" fontId="4" fillId="0" borderId="7" xfId="1" applyNumberFormat="1" applyFont="1" applyFill="1" applyBorder="1" applyAlignment="1">
      <alignment horizontal="right" wrapText="1"/>
    </xf>
    <xf numFmtId="3" fontId="9" fillId="0" borderId="0" xfId="0" applyNumberFormat="1" applyFont="1" applyFill="1" applyBorder="1" applyAlignment="1">
      <alignment horizontal="right" wrapText="1"/>
    </xf>
    <xf numFmtId="0" fontId="4" fillId="6" borderId="4" xfId="0" applyFont="1" applyFill="1" applyBorder="1" applyAlignment="1">
      <alignment horizontal="left" wrapText="1"/>
    </xf>
    <xf numFmtId="0" fontId="21" fillId="2" borderId="4" xfId="3" applyFont="1" applyFill="1" applyBorder="1" applyAlignment="1">
      <alignment horizontal="left" wrapText="1"/>
    </xf>
    <xf numFmtId="0" fontId="10" fillId="6" borderId="4" xfId="0" applyFont="1" applyFill="1" applyBorder="1" applyAlignment="1">
      <alignment horizontal="left" wrapText="1"/>
    </xf>
    <xf numFmtId="3" fontId="3" fillId="0" borderId="7" xfId="0" applyNumberFormat="1" applyFont="1" applyFill="1" applyBorder="1" applyAlignment="1">
      <alignment horizontal="right" wrapText="1"/>
    </xf>
    <xf numFmtId="3" fontId="10" fillId="6" borderId="4" xfId="0" applyNumberFormat="1" applyFont="1" applyFill="1" applyBorder="1" applyAlignment="1">
      <alignment horizontal="right" wrapText="1"/>
    </xf>
    <xf numFmtId="3" fontId="3" fillId="0" borderId="7" xfId="1" applyNumberFormat="1" applyFont="1" applyFill="1" applyBorder="1" applyAlignment="1">
      <alignment horizontal="right" wrapText="1"/>
    </xf>
    <xf numFmtId="0" fontId="4" fillId="2" borderId="1" xfId="2" applyFont="1" applyFill="1" applyBorder="1" applyAlignment="1">
      <alignment horizontal="left" vertical="center" wrapText="1"/>
    </xf>
    <xf numFmtId="0" fontId="4" fillId="4" borderId="5" xfId="1" applyFont="1" applyFill="1" applyBorder="1" applyAlignment="1">
      <alignment horizontal="left" vertical="center" wrapText="1"/>
    </xf>
    <xf numFmtId="0" fontId="10" fillId="5" borderId="2" xfId="0" applyFont="1" applyFill="1" applyBorder="1" applyAlignment="1">
      <alignment horizontal="left" vertical="center" wrapText="1"/>
    </xf>
    <xf numFmtId="0" fontId="9" fillId="0" borderId="0" xfId="0" applyFont="1" applyFill="1" applyBorder="1" applyAlignment="1">
      <alignment horizontal="left" vertical="center"/>
    </xf>
    <xf numFmtId="0" fontId="4" fillId="6" borderId="6" xfId="1" applyFont="1" applyFill="1" applyBorder="1" applyAlignment="1">
      <alignment horizontal="left" vertical="center" wrapText="1"/>
    </xf>
    <xf numFmtId="14" fontId="10" fillId="6" borderId="6" xfId="3" applyNumberFormat="1" applyFont="1" applyFill="1" applyBorder="1" applyAlignment="1">
      <alignment vertical="center" wrapText="1"/>
    </xf>
    <xf numFmtId="0" fontId="10" fillId="6" borderId="6" xfId="3" applyFont="1" applyFill="1" applyBorder="1" applyAlignment="1">
      <alignment horizontal="center" vertical="center" wrapText="1"/>
    </xf>
    <xf numFmtId="3" fontId="3" fillId="2" borderId="4" xfId="6" applyNumberFormat="1" applyFont="1" applyFill="1" applyBorder="1" applyAlignment="1">
      <alignment horizontal="right" vertical="center" wrapText="1"/>
    </xf>
    <xf numFmtId="0" fontId="3" fillId="2" borderId="4" xfId="0" applyFont="1" applyFill="1" applyBorder="1" applyAlignment="1">
      <alignment horizontal="left" wrapText="1"/>
    </xf>
    <xf numFmtId="0" fontId="4" fillId="2" borderId="1" xfId="2" applyFont="1" applyFill="1" applyBorder="1" applyAlignment="1">
      <alignment horizontal="left" wrapText="1"/>
    </xf>
    <xf numFmtId="0" fontId="4" fillId="4" borderId="5" xfId="1" applyFont="1" applyFill="1" applyBorder="1" applyAlignment="1">
      <alignment horizontal="left" wrapText="1"/>
    </xf>
    <xf numFmtId="0" fontId="10" fillId="0" borderId="4" xfId="3" applyFont="1" applyFill="1" applyBorder="1" applyAlignment="1">
      <alignment horizontal="left" wrapText="1"/>
    </xf>
    <xf numFmtId="0" fontId="9" fillId="0" borderId="4" xfId="3" applyFont="1" applyFill="1" applyBorder="1" applyAlignment="1">
      <alignment horizontal="left" wrapText="1"/>
    </xf>
    <xf numFmtId="0" fontId="3" fillId="0" borderId="10" xfId="1" applyFont="1" applyFill="1" applyBorder="1" applyAlignment="1">
      <alignment horizontal="left" wrapText="1"/>
    </xf>
    <xf numFmtId="173" fontId="2" fillId="0" borderId="0" xfId="0" applyNumberFormat="1" applyFont="1" applyFill="1" applyBorder="1" applyAlignment="1">
      <alignment vertical="center"/>
    </xf>
    <xf numFmtId="173" fontId="2" fillId="0" borderId="0" xfId="0" applyNumberFormat="1" applyFont="1" applyFill="1" applyBorder="1" applyAlignment="1">
      <alignment horizontal="center" vertical="center"/>
    </xf>
    <xf numFmtId="173" fontId="23" fillId="2" borderId="0" xfId="1" applyNumberFormat="1" applyFont="1" applyFill="1" applyBorder="1" applyAlignment="1">
      <alignment horizontal="center" vertical="center" wrapText="1"/>
    </xf>
    <xf numFmtId="173" fontId="24" fillId="4" borderId="4" xfId="2" applyNumberFormat="1" applyFont="1" applyFill="1" applyBorder="1" applyAlignment="1">
      <alignment horizontal="center" vertical="center" wrapText="1"/>
    </xf>
    <xf numFmtId="173" fontId="24" fillId="4" borderId="4" xfId="1" applyNumberFormat="1" applyFont="1" applyFill="1" applyBorder="1" applyAlignment="1">
      <alignment horizontal="center" vertical="center" wrapText="1"/>
    </xf>
    <xf numFmtId="173" fontId="4" fillId="5" borderId="4" xfId="2" applyNumberFormat="1" applyFont="1" applyFill="1" applyBorder="1" applyAlignment="1">
      <alignment horizontal="left" vertical="center" wrapText="1"/>
    </xf>
    <xf numFmtId="173" fontId="24" fillId="5" borderId="4" xfId="2" applyNumberFormat="1" applyFont="1" applyFill="1" applyBorder="1" applyAlignment="1">
      <alignment horizontal="center" vertical="center" wrapText="1"/>
    </xf>
    <xf numFmtId="173" fontId="25" fillId="6" borderId="4" xfId="3" applyNumberFormat="1" applyFont="1" applyFill="1" applyBorder="1" applyAlignment="1">
      <alignment vertical="center" wrapText="1"/>
    </xf>
    <xf numFmtId="173" fontId="25" fillId="6" borderId="4" xfId="3" applyNumberFormat="1" applyFont="1" applyFill="1" applyBorder="1" applyAlignment="1">
      <alignment horizontal="center" vertical="center" wrapText="1"/>
    </xf>
    <xf numFmtId="14" fontId="1" fillId="0" borderId="4" xfId="4" applyNumberFormat="1" applyFont="1" applyFill="1" applyBorder="1" applyAlignment="1">
      <alignment horizontal="center" vertical="center" wrapText="1"/>
    </xf>
    <xf numFmtId="173" fontId="26" fillId="0" borderId="0" xfId="0" applyNumberFormat="1" applyFont="1" applyFill="1" applyBorder="1" applyAlignment="1">
      <alignment vertical="center"/>
    </xf>
    <xf numFmtId="17" fontId="27" fillId="0" borderId="4" xfId="3" applyNumberFormat="1" applyFont="1" applyFill="1" applyBorder="1" applyAlignment="1">
      <alignment horizontal="center" vertical="center" wrapText="1"/>
    </xf>
    <xf numFmtId="17" fontId="1" fillId="13" borderId="4" xfId="4" applyNumberFormat="1" applyFont="1" applyFill="1" applyBorder="1" applyAlignment="1">
      <alignment horizontal="center" vertical="center" wrapText="1"/>
    </xf>
    <xf numFmtId="173" fontId="3" fillId="0" borderId="0" xfId="12" applyFont="1" applyFill="1" applyBorder="1"/>
    <xf numFmtId="17" fontId="1" fillId="6" borderId="4" xfId="4" applyNumberFormat="1" applyFont="1" applyFill="1" applyBorder="1" applyAlignment="1">
      <alignment horizontal="center" vertical="center" wrapText="1"/>
    </xf>
    <xf numFmtId="17" fontId="1" fillId="0" borderId="4" xfId="3" applyNumberFormat="1" applyFont="1" applyFill="1" applyBorder="1" applyAlignment="1">
      <alignment horizontal="center" vertical="center" wrapText="1"/>
    </xf>
    <xf numFmtId="17" fontId="1" fillId="0" borderId="4" xfId="3" applyNumberFormat="1" applyFont="1" applyFill="1" applyBorder="1" applyAlignment="1">
      <alignment vertical="center" wrapText="1"/>
    </xf>
    <xf numFmtId="17" fontId="27" fillId="6" borderId="4" xfId="3" applyNumberFormat="1" applyFont="1" applyFill="1" applyBorder="1" applyAlignment="1">
      <alignment vertical="center" wrapText="1"/>
    </xf>
    <xf numFmtId="17" fontId="27" fillId="6" borderId="4" xfId="3" applyNumberFormat="1" applyFont="1" applyFill="1" applyBorder="1" applyAlignment="1">
      <alignment horizontal="center" vertical="center" wrapText="1"/>
    </xf>
    <xf numFmtId="17" fontId="1" fillId="0" borderId="4" xfId="4" applyNumberFormat="1" applyFont="1" applyFill="1" applyBorder="1" applyAlignment="1">
      <alignment horizontal="center" vertical="center" wrapText="1"/>
    </xf>
    <xf numFmtId="17" fontId="1" fillId="6" borderId="4" xfId="3" applyNumberFormat="1" applyFont="1" applyFill="1" applyBorder="1" applyAlignment="1">
      <alignment vertical="center" wrapText="1"/>
    </xf>
    <xf numFmtId="17" fontId="1" fillId="6" borderId="4" xfId="3" applyNumberFormat="1" applyFont="1" applyFill="1" applyBorder="1" applyAlignment="1">
      <alignment horizontal="center" vertical="center" wrapText="1"/>
    </xf>
    <xf numFmtId="173" fontId="1" fillId="2" borderId="4" xfId="0" applyNumberFormat="1" applyFont="1" applyFill="1" applyBorder="1" applyAlignment="1">
      <alignment vertical="center" wrapText="1"/>
    </xf>
    <xf numFmtId="173" fontId="24" fillId="6" borderId="4" xfId="3" applyNumberFormat="1" applyFont="1" applyFill="1" applyBorder="1" applyAlignment="1">
      <alignment horizontal="left" vertical="center" wrapText="1"/>
    </xf>
    <xf numFmtId="17" fontId="1" fillId="6" borderId="4" xfId="3" applyNumberFormat="1" applyFont="1" applyFill="1" applyBorder="1" applyAlignment="1">
      <alignment horizontal="right" vertical="center" wrapText="1"/>
    </xf>
    <xf numFmtId="173" fontId="24" fillId="0" borderId="4" xfId="0" applyNumberFormat="1" applyFont="1" applyFill="1" applyBorder="1" applyAlignment="1">
      <alignment horizontal="left" vertical="center" wrapText="1"/>
    </xf>
    <xf numFmtId="17" fontId="26" fillId="0" borderId="4" xfId="0" applyNumberFormat="1" applyFont="1" applyFill="1" applyBorder="1" applyAlignment="1">
      <alignment vertical="center"/>
    </xf>
    <xf numFmtId="173" fontId="1" fillId="0" borderId="4" xfId="0" applyNumberFormat="1" applyFont="1" applyFill="1" applyBorder="1" applyAlignment="1">
      <alignment horizontal="left" vertical="center" wrapText="1"/>
    </xf>
    <xf numFmtId="17" fontId="1" fillId="0" borderId="4" xfId="0" applyNumberFormat="1" applyFont="1" applyFill="1" applyBorder="1" applyAlignment="1">
      <alignment vertical="center"/>
    </xf>
    <xf numFmtId="17" fontId="1" fillId="0" borderId="4" xfId="0" applyNumberFormat="1" applyFont="1" applyFill="1" applyBorder="1" applyAlignment="1">
      <alignment horizontal="center" vertical="center"/>
    </xf>
    <xf numFmtId="173" fontId="1" fillId="2" borderId="4" xfId="0" applyNumberFormat="1" applyFont="1" applyFill="1" applyBorder="1" applyAlignment="1">
      <alignment horizontal="left" vertical="center" wrapText="1"/>
    </xf>
    <xf numFmtId="17" fontId="1" fillId="2" borderId="4" xfId="0" applyNumberFormat="1" applyFont="1" applyFill="1" applyBorder="1" applyAlignment="1">
      <alignment vertical="center"/>
    </xf>
    <xf numFmtId="17" fontId="1" fillId="2" borderId="4" xfId="4" applyNumberFormat="1" applyFont="1" applyFill="1" applyBorder="1" applyAlignment="1">
      <alignment horizontal="center" vertical="center" wrapText="1"/>
    </xf>
    <xf numFmtId="17" fontId="1" fillId="2" borderId="4" xfId="3" applyNumberFormat="1" applyFont="1" applyFill="1" applyBorder="1" applyAlignment="1">
      <alignment horizontal="right" vertical="center" wrapText="1"/>
    </xf>
    <xf numFmtId="173" fontId="26" fillId="2" borderId="0" xfId="0" applyNumberFormat="1" applyFont="1" applyFill="1" applyBorder="1" applyAlignment="1">
      <alignment vertical="center"/>
    </xf>
    <xf numFmtId="17" fontId="1" fillId="0" borderId="4" xfId="0" applyNumberFormat="1" applyFont="1" applyFill="1" applyBorder="1"/>
    <xf numFmtId="17" fontId="1" fillId="6" borderId="4" xfId="1" applyNumberFormat="1" applyFont="1" applyFill="1" applyBorder="1" applyAlignment="1">
      <alignment horizontal="center" vertical="center" wrapText="1"/>
    </xf>
    <xf numFmtId="17" fontId="1" fillId="0" borderId="4" xfId="1" applyNumberFormat="1" applyFont="1" applyFill="1" applyBorder="1" applyAlignment="1">
      <alignment horizontal="center" vertical="center" wrapText="1"/>
    </xf>
    <xf numFmtId="17" fontId="1" fillId="0" borderId="4" xfId="0" applyNumberFormat="1" applyFont="1" applyFill="1" applyBorder="1" applyAlignment="1">
      <alignment horizontal="center" vertical="center" wrapText="1"/>
    </xf>
    <xf numFmtId="17" fontId="1" fillId="2" borderId="4" xfId="0" applyNumberFormat="1" applyFont="1" applyFill="1" applyBorder="1" applyAlignment="1">
      <alignment horizontal="center" vertical="center" wrapText="1"/>
    </xf>
    <xf numFmtId="17" fontId="1" fillId="2" borderId="4" xfId="1" applyNumberFormat="1" applyFont="1" applyFill="1" applyBorder="1" applyAlignment="1">
      <alignment horizontal="center" vertical="center" wrapText="1"/>
    </xf>
    <xf numFmtId="17" fontId="1" fillId="6" borderId="4" xfId="1" applyNumberFormat="1" applyFont="1" applyFill="1" applyBorder="1" applyAlignment="1">
      <alignment horizontal="right" vertical="center" wrapText="1"/>
    </xf>
    <xf numFmtId="173" fontId="1" fillId="2" borderId="4" xfId="1" applyNumberFormat="1" applyFont="1" applyFill="1" applyBorder="1" applyAlignment="1">
      <alignment horizontal="left" vertical="center" wrapText="1"/>
    </xf>
    <xf numFmtId="17" fontId="1" fillId="0" borderId="4" xfId="1" applyNumberFormat="1" applyFont="1" applyFill="1" applyBorder="1" applyAlignment="1">
      <alignment horizontal="right" vertical="center" wrapText="1"/>
    </xf>
    <xf numFmtId="173" fontId="24" fillId="0" borderId="4" xfId="1" applyNumberFormat="1" applyFont="1" applyFill="1" applyBorder="1" applyAlignment="1">
      <alignment horizontal="left" vertical="center" wrapText="1"/>
    </xf>
    <xf numFmtId="17" fontId="1" fillId="2" borderId="4" xfId="1" applyNumberFormat="1" applyFont="1" applyFill="1" applyBorder="1" applyAlignment="1">
      <alignment horizontal="right" vertical="center" wrapText="1"/>
    </xf>
    <xf numFmtId="173" fontId="2" fillId="0" borderId="0" xfId="0" applyNumberFormat="1" applyFont="1" applyFill="1" applyBorder="1" applyAlignment="1">
      <alignment horizontal="left" vertical="center" wrapText="1"/>
    </xf>
    <xf numFmtId="173" fontId="23" fillId="2" borderId="0" xfId="1" applyNumberFormat="1" applyFont="1" applyFill="1" applyBorder="1" applyAlignment="1">
      <alignment horizontal="left" vertical="center" wrapText="1"/>
    </xf>
    <xf numFmtId="173" fontId="24" fillId="5" borderId="4" xfId="2" applyNumberFormat="1" applyFont="1" applyFill="1" applyBorder="1" applyAlignment="1">
      <alignment horizontal="left" vertical="center" wrapText="1"/>
    </xf>
    <xf numFmtId="173" fontId="25" fillId="6" borderId="4" xfId="3" applyNumberFormat="1" applyFont="1" applyFill="1" applyBorder="1" applyAlignment="1">
      <alignment horizontal="left" vertical="center" wrapText="1"/>
    </xf>
    <xf numFmtId="173" fontId="27" fillId="0" borderId="4" xfId="0" applyNumberFormat="1" applyFont="1" applyFill="1" applyBorder="1" applyAlignment="1">
      <alignment horizontal="left" vertical="center" wrapText="1"/>
    </xf>
    <xf numFmtId="173" fontId="1" fillId="13" borderId="4" xfId="0" applyNumberFormat="1" applyFont="1" applyFill="1" applyBorder="1" applyAlignment="1">
      <alignment horizontal="left" vertical="center" wrapText="1"/>
    </xf>
    <xf numFmtId="173" fontId="1" fillId="0" borderId="4" xfId="3" applyNumberFormat="1" applyFont="1" applyFill="1" applyBorder="1" applyAlignment="1">
      <alignment horizontal="left" vertical="center" wrapText="1"/>
    </xf>
    <xf numFmtId="173" fontId="26" fillId="0" borderId="4" xfId="0" applyNumberFormat="1" applyFont="1" applyFill="1" applyBorder="1" applyAlignment="1">
      <alignment horizontal="left" vertical="center"/>
    </xf>
    <xf numFmtId="173" fontId="27" fillId="0" borderId="4" xfId="3" applyNumberFormat="1" applyFont="1" applyFill="1" applyBorder="1" applyAlignment="1">
      <alignment horizontal="left" vertical="center" wrapText="1"/>
    </xf>
    <xf numFmtId="173" fontId="24" fillId="2" borderId="4" xfId="3" applyNumberFormat="1" applyFont="1" applyFill="1" applyBorder="1" applyAlignment="1">
      <alignment horizontal="left" vertical="center" wrapText="1"/>
    </xf>
    <xf numFmtId="173" fontId="1" fillId="2" borderId="4" xfId="3" applyNumberFormat="1" applyFont="1" applyFill="1" applyBorder="1" applyAlignment="1">
      <alignment horizontal="left" vertical="center" wrapText="1"/>
    </xf>
    <xf numFmtId="173" fontId="26" fillId="0" borderId="4" xfId="0" applyNumberFormat="1" applyFont="1" applyFill="1" applyBorder="1" applyAlignment="1">
      <alignment horizontal="left" vertical="center" wrapText="1"/>
    </xf>
    <xf numFmtId="173" fontId="1" fillId="0" borderId="4" xfId="0" applyNumberFormat="1" applyFont="1" applyFill="1" applyBorder="1" applyAlignment="1">
      <alignment horizontal="left" wrapText="1"/>
    </xf>
    <xf numFmtId="173" fontId="24" fillId="6" borderId="4" xfId="1" applyNumberFormat="1" applyFont="1" applyFill="1" applyBorder="1" applyAlignment="1">
      <alignment horizontal="left" vertical="center" wrapText="1"/>
    </xf>
    <xf numFmtId="173" fontId="1" fillId="0" borderId="4" xfId="0" applyNumberFormat="1" applyFont="1" applyFill="1" applyBorder="1" applyAlignment="1">
      <alignment horizontal="left"/>
    </xf>
    <xf numFmtId="173" fontId="1" fillId="0" borderId="4" xfId="1" applyNumberFormat="1" applyFont="1" applyFill="1" applyBorder="1" applyAlignment="1">
      <alignment horizontal="left" vertical="center" wrapText="1"/>
    </xf>
    <xf numFmtId="173" fontId="2" fillId="0" borderId="0" xfId="0" applyNumberFormat="1" applyFont="1" applyFill="1" applyBorder="1" applyAlignment="1">
      <alignment horizontal="left" vertical="center"/>
    </xf>
    <xf numFmtId="173" fontId="24" fillId="2" borderId="1" xfId="2" applyNumberFormat="1" applyFont="1" applyFill="1" applyBorder="1" applyAlignment="1">
      <alignment horizontal="left" vertical="center" wrapText="1"/>
    </xf>
    <xf numFmtId="173" fontId="24" fillId="4" borderId="5" xfId="1" applyNumberFormat="1" applyFont="1" applyFill="1" applyBorder="1" applyAlignment="1">
      <alignment horizontal="left" vertical="center" wrapText="1"/>
    </xf>
    <xf numFmtId="173" fontId="24" fillId="13" borderId="4" xfId="0" applyNumberFormat="1" applyFont="1" applyFill="1" applyBorder="1" applyAlignment="1">
      <alignment horizontal="left" vertical="center" wrapText="1"/>
    </xf>
    <xf numFmtId="173" fontId="23" fillId="2" borderId="0" xfId="1" applyNumberFormat="1" applyFont="1" applyFill="1" applyBorder="1" applyAlignment="1">
      <alignment vertical="center" wrapText="1"/>
    </xf>
    <xf numFmtId="173" fontId="24" fillId="5" borderId="4" xfId="2" applyNumberFormat="1" applyFont="1" applyFill="1" applyBorder="1" applyAlignment="1">
      <alignment vertical="center" wrapText="1"/>
    </xf>
    <xf numFmtId="3" fontId="24" fillId="6" borderId="4" xfId="2" applyNumberFormat="1" applyFont="1" applyFill="1" applyBorder="1" applyAlignment="1">
      <alignment vertical="center" wrapText="1"/>
    </xf>
    <xf numFmtId="3" fontId="24" fillId="0" borderId="4" xfId="0" applyNumberFormat="1" applyFont="1" applyFill="1" applyBorder="1" applyAlignment="1">
      <alignment vertical="center" wrapText="1"/>
    </xf>
    <xf numFmtId="3" fontId="1" fillId="0" borderId="4" xfId="0" applyNumberFormat="1" applyFont="1" applyFill="1" applyBorder="1" applyAlignment="1">
      <alignment vertical="center" wrapText="1"/>
    </xf>
    <xf numFmtId="3" fontId="24" fillId="13" borderId="4" xfId="0" applyNumberFormat="1" applyFont="1" applyFill="1" applyBorder="1" applyAlignment="1">
      <alignment vertical="center" wrapText="1"/>
    </xf>
    <xf numFmtId="3" fontId="24" fillId="6" borderId="4" xfId="0" applyNumberFormat="1" applyFont="1" applyFill="1" applyBorder="1" applyAlignment="1">
      <alignment vertical="center" wrapText="1"/>
    </xf>
    <xf numFmtId="3" fontId="1" fillId="0" borderId="4" xfId="2" applyNumberFormat="1" applyFont="1" applyFill="1" applyBorder="1" applyAlignment="1">
      <alignment vertical="center" wrapText="1"/>
    </xf>
    <xf numFmtId="3" fontId="24" fillId="6" borderId="4" xfId="3" applyNumberFormat="1" applyFont="1" applyFill="1" applyBorder="1" applyAlignment="1">
      <alignment vertical="center" wrapText="1"/>
    </xf>
    <xf numFmtId="3" fontId="24" fillId="2" borderId="4" xfId="0" applyNumberFormat="1" applyFont="1" applyFill="1" applyBorder="1" applyAlignment="1">
      <alignment vertical="center" wrapText="1"/>
    </xf>
    <xf numFmtId="3" fontId="1" fillId="2" borderId="4" xfId="0" applyNumberFormat="1" applyFont="1" applyFill="1" applyBorder="1" applyAlignment="1">
      <alignment vertical="center" wrapText="1"/>
    </xf>
    <xf numFmtId="3" fontId="1" fillId="0" borderId="4" xfId="0" applyNumberFormat="1" applyFont="1" applyFill="1" applyBorder="1" applyAlignment="1">
      <alignment vertical="center"/>
    </xf>
    <xf numFmtId="3" fontId="24" fillId="2" borderId="4" xfId="0" applyNumberFormat="1" applyFont="1" applyFill="1" applyBorder="1" applyAlignment="1">
      <alignment vertical="center"/>
    </xf>
    <xf numFmtId="3" fontId="1" fillId="2" borderId="4" xfId="0" applyNumberFormat="1" applyFont="1" applyFill="1" applyBorder="1" applyAlignment="1">
      <alignment vertical="center"/>
    </xf>
    <xf numFmtId="3" fontId="1" fillId="2" borderId="4" xfId="3" applyNumberFormat="1" applyFont="1" applyFill="1" applyBorder="1" applyAlignment="1">
      <alignment vertical="center" wrapText="1"/>
    </xf>
    <xf numFmtId="3" fontId="1" fillId="0" borderId="4" xfId="0" applyNumberFormat="1" applyFont="1" applyFill="1" applyBorder="1" applyAlignment="1"/>
    <xf numFmtId="165" fontId="24" fillId="6" borderId="4" xfId="1" applyNumberFormat="1" applyFont="1" applyFill="1" applyBorder="1" applyAlignment="1">
      <alignment vertical="center" wrapText="1"/>
    </xf>
    <xf numFmtId="165" fontId="1" fillId="0" borderId="4" xfId="1" applyNumberFormat="1" applyFont="1" applyFill="1" applyBorder="1" applyAlignment="1">
      <alignment vertical="center" wrapText="1"/>
    </xf>
    <xf numFmtId="3" fontId="24" fillId="6" borderId="4" xfId="1" applyNumberFormat="1" applyFont="1" applyFill="1" applyBorder="1" applyAlignment="1">
      <alignment vertical="center" wrapText="1"/>
    </xf>
    <xf numFmtId="3" fontId="1" fillId="0" borderId="4" xfId="1" applyNumberFormat="1" applyFont="1" applyFill="1" applyBorder="1" applyAlignment="1">
      <alignment vertical="center" wrapText="1"/>
    </xf>
    <xf numFmtId="3" fontId="24" fillId="0" borderId="4" xfId="1" applyNumberFormat="1" applyFont="1" applyFill="1" applyBorder="1" applyAlignment="1">
      <alignment vertical="center" wrapText="1"/>
    </xf>
    <xf numFmtId="3" fontId="1" fillId="2" borderId="4" xfId="1" applyNumberFormat="1" applyFont="1" applyFill="1" applyBorder="1" applyAlignment="1">
      <alignment vertical="center" wrapText="1"/>
    </xf>
    <xf numFmtId="164" fontId="24" fillId="4" borderId="4" xfId="2" applyNumberFormat="1" applyFont="1" applyFill="1" applyBorder="1" applyAlignment="1">
      <alignment horizontal="center" vertical="center" wrapText="1"/>
    </xf>
    <xf numFmtId="1" fontId="10" fillId="7" borderId="2" xfId="0" applyNumberFormat="1" applyFont="1" applyFill="1" applyBorder="1" applyAlignment="1">
      <alignment horizontal="left"/>
    </xf>
    <xf numFmtId="1" fontId="10" fillId="7" borderId="3" xfId="0" applyNumberFormat="1" applyFont="1" applyFill="1" applyBorder="1" applyAlignment="1">
      <alignment horizontal="left"/>
    </xf>
    <xf numFmtId="1" fontId="10" fillId="7" borderId="9" xfId="0" applyNumberFormat="1" applyFont="1" applyFill="1" applyBorder="1" applyAlignment="1">
      <alignment horizontal="left"/>
    </xf>
    <xf numFmtId="1" fontId="10" fillId="5" borderId="2" xfId="0" applyNumberFormat="1" applyFont="1" applyFill="1" applyBorder="1" applyAlignment="1">
      <alignment horizontal="left"/>
    </xf>
    <xf numFmtId="1" fontId="10" fillId="5" borderId="3" xfId="0" applyNumberFormat="1" applyFont="1" applyFill="1" applyBorder="1" applyAlignment="1">
      <alignment horizontal="left"/>
    </xf>
    <xf numFmtId="1" fontId="10" fillId="5" borderId="9" xfId="0" applyNumberFormat="1" applyFont="1" applyFill="1" applyBorder="1" applyAlignment="1">
      <alignment horizontal="left"/>
    </xf>
    <xf numFmtId="1" fontId="10" fillId="0" borderId="0" xfId="0" applyNumberFormat="1" applyFont="1" applyFill="1" applyBorder="1" applyAlignment="1">
      <alignment horizontal="center"/>
    </xf>
    <xf numFmtId="1" fontId="10" fillId="8" borderId="2" xfId="0" applyNumberFormat="1" applyFont="1" applyFill="1" applyBorder="1" applyAlignment="1">
      <alignment horizontal="left"/>
    </xf>
    <xf numFmtId="1" fontId="10" fillId="8" borderId="3" xfId="0" applyNumberFormat="1" applyFont="1" applyFill="1" applyBorder="1" applyAlignment="1">
      <alignment horizontal="left"/>
    </xf>
    <xf numFmtId="1" fontId="10" fillId="8" borderId="9" xfId="0" applyNumberFormat="1" applyFont="1" applyFill="1" applyBorder="1" applyAlignment="1">
      <alignment horizontal="left"/>
    </xf>
    <xf numFmtId="0" fontId="10" fillId="0" borderId="2" xfId="0" applyFont="1" applyFill="1" applyBorder="1" applyAlignment="1">
      <alignment horizontal="center" wrapText="1"/>
    </xf>
    <xf numFmtId="0" fontId="10" fillId="0" borderId="3" xfId="0" applyFont="1" applyFill="1" applyBorder="1" applyAlignment="1">
      <alignment horizontal="center" wrapText="1"/>
    </xf>
    <xf numFmtId="0" fontId="10" fillId="0" borderId="9" xfId="0" applyFont="1" applyFill="1" applyBorder="1" applyAlignment="1">
      <alignment horizontal="center" wrapText="1"/>
    </xf>
    <xf numFmtId="0" fontId="4" fillId="2" borderId="0" xfId="1" applyFont="1" applyFill="1" applyBorder="1" applyAlignment="1">
      <alignment horizontal="center" vertical="center" wrapText="1"/>
    </xf>
    <xf numFmtId="0" fontId="4" fillId="3" borderId="2" xfId="1" applyFont="1" applyFill="1" applyBorder="1" applyAlignment="1">
      <alignment horizontal="center" vertical="center" wrapText="1"/>
    </xf>
    <xf numFmtId="0" fontId="4" fillId="3" borderId="3" xfId="1" applyFont="1" applyFill="1" applyBorder="1" applyAlignment="1">
      <alignment horizontal="center" vertical="center" wrapText="1"/>
    </xf>
    <xf numFmtId="0" fontId="4" fillId="3" borderId="4" xfId="1" applyFont="1" applyFill="1" applyBorder="1" applyAlignment="1">
      <alignment horizontal="center" vertical="center" wrapText="1"/>
    </xf>
    <xf numFmtId="0" fontId="9" fillId="0" borderId="4" xfId="0" applyFont="1" applyFill="1" applyBorder="1" applyAlignment="1">
      <alignment horizontal="center" vertical="center" wrapText="1"/>
    </xf>
    <xf numFmtId="0" fontId="4" fillId="5" borderId="4" xfId="1" applyFont="1" applyFill="1" applyBorder="1" applyAlignment="1">
      <alignment horizontal="center" vertical="center" wrapText="1"/>
    </xf>
    <xf numFmtId="0" fontId="4" fillId="2" borderId="0" xfId="1" applyFont="1" applyFill="1" applyBorder="1" applyAlignment="1">
      <alignment horizontal="center" vertical="center"/>
    </xf>
    <xf numFmtId="0" fontId="4" fillId="6" borderId="4" xfId="2" applyFont="1" applyFill="1" applyBorder="1" applyAlignment="1">
      <alignment horizontal="center" vertical="center" wrapText="1"/>
    </xf>
    <xf numFmtId="0" fontId="4" fillId="6" borderId="2" xfId="1" applyFont="1" applyFill="1" applyBorder="1" applyAlignment="1">
      <alignment horizontal="center" vertical="center" wrapText="1"/>
    </xf>
    <xf numFmtId="0" fontId="4" fillId="6" borderId="3" xfId="1" applyFont="1" applyFill="1" applyBorder="1" applyAlignment="1">
      <alignment horizontal="center" vertical="center" wrapText="1"/>
    </xf>
    <xf numFmtId="0" fontId="4" fillId="6" borderId="9" xfId="1" applyFont="1" applyFill="1" applyBorder="1" applyAlignment="1">
      <alignment horizontal="center" vertical="center" wrapText="1"/>
    </xf>
    <xf numFmtId="0" fontId="10" fillId="0" borderId="2" xfId="3" applyFont="1" applyFill="1" applyBorder="1" applyAlignment="1">
      <alignment horizontal="center" vertical="center" wrapText="1"/>
    </xf>
    <xf numFmtId="0" fontId="11" fillId="0" borderId="3" xfId="0" applyFont="1" applyFill="1" applyBorder="1" applyAlignment="1">
      <alignment vertical="center" wrapText="1"/>
    </xf>
    <xf numFmtId="0" fontId="11" fillId="0" borderId="9" xfId="0" applyFont="1" applyFill="1" applyBorder="1" applyAlignment="1">
      <alignment vertical="center" wrapText="1"/>
    </xf>
    <xf numFmtId="0" fontId="4" fillId="6" borderId="4" xfId="1" applyFont="1" applyFill="1" applyBorder="1" applyAlignment="1">
      <alignment horizontal="center" vertical="center" wrapText="1"/>
    </xf>
    <xf numFmtId="0" fontId="9" fillId="6" borderId="4" xfId="0" applyFont="1" applyFill="1" applyBorder="1" applyAlignment="1">
      <alignment horizontal="center" vertical="center" wrapText="1"/>
    </xf>
    <xf numFmtId="0" fontId="9" fillId="6" borderId="2" xfId="0" applyFont="1" applyFill="1" applyBorder="1" applyAlignment="1">
      <alignment horizontal="center" vertical="center" wrapText="1"/>
    </xf>
    <xf numFmtId="0" fontId="3" fillId="2" borderId="4" xfId="1" applyFont="1" applyFill="1" applyBorder="1" applyAlignment="1">
      <alignment horizontal="left" vertical="center" wrapText="1"/>
    </xf>
    <xf numFmtId="0" fontId="11" fillId="0" borderId="4" xfId="0" applyFont="1" applyFill="1" applyBorder="1" applyAlignment="1">
      <alignment horizontal="left" vertical="center" wrapText="1"/>
    </xf>
    <xf numFmtId="17" fontId="3" fillId="0" borderId="4" xfId="3" applyNumberFormat="1" applyFont="1" applyFill="1" applyBorder="1" applyAlignment="1">
      <alignment horizontal="center" vertical="center" wrapText="1"/>
    </xf>
    <xf numFmtId="3" fontId="3" fillId="0" borderId="4" xfId="6" applyNumberFormat="1" applyFont="1" applyFill="1" applyBorder="1" applyAlignment="1">
      <alignment horizontal="right" vertical="center" wrapText="1"/>
    </xf>
    <xf numFmtId="17" fontId="3" fillId="0" borderId="4" xfId="0" applyNumberFormat="1" applyFont="1" applyFill="1" applyBorder="1" applyAlignment="1">
      <alignment horizontal="center" vertical="center" wrapText="1"/>
    </xf>
    <xf numFmtId="168" fontId="3" fillId="0" borderId="4" xfId="0" applyNumberFormat="1" applyFont="1" applyFill="1" applyBorder="1" applyAlignment="1">
      <alignment horizontal="center" vertical="center" wrapText="1"/>
    </xf>
    <xf numFmtId="168" fontId="3" fillId="0" borderId="4" xfId="3" applyNumberFormat="1" applyFont="1" applyFill="1" applyBorder="1" applyAlignment="1">
      <alignment horizontal="center" vertical="center" wrapText="1"/>
    </xf>
    <xf numFmtId="0" fontId="3" fillId="2" borderId="4" xfId="1" applyFont="1" applyFill="1" applyBorder="1" applyAlignment="1">
      <alignment vertical="center" wrapText="1"/>
    </xf>
    <xf numFmtId="0" fontId="3" fillId="0" borderId="4" xfId="5" applyFont="1" applyFill="1" applyBorder="1" applyAlignment="1">
      <alignment vertical="center" wrapText="1"/>
    </xf>
    <xf numFmtId="0" fontId="3" fillId="0" borderId="4" xfId="1" applyFont="1" applyFill="1" applyBorder="1" applyAlignment="1">
      <alignment horizontal="left" vertical="center" wrapText="1"/>
    </xf>
    <xf numFmtId="0" fontId="3" fillId="0" borderId="4" xfId="1" applyFont="1" applyFill="1" applyBorder="1" applyAlignment="1">
      <alignment horizontal="center" vertical="center" wrapText="1"/>
    </xf>
    <xf numFmtId="0" fontId="11" fillId="0" borderId="4" xfId="0" applyFont="1" applyFill="1" applyBorder="1" applyAlignment="1">
      <alignment vertical="center" wrapText="1"/>
    </xf>
    <xf numFmtId="0" fontId="10" fillId="5" borderId="13" xfId="0" applyFont="1" applyFill="1" applyBorder="1" applyAlignment="1">
      <alignment horizontal="center" vertical="center" wrapText="1"/>
    </xf>
    <xf numFmtId="0" fontId="10" fillId="5" borderId="14" xfId="0" applyFont="1" applyFill="1" applyBorder="1" applyAlignment="1">
      <alignment horizontal="center" vertical="center" wrapText="1"/>
    </xf>
    <xf numFmtId="0" fontId="4" fillId="2" borderId="11" xfId="1" applyFont="1" applyFill="1" applyBorder="1" applyAlignment="1">
      <alignment horizontal="center" vertical="center" wrapText="1"/>
    </xf>
    <xf numFmtId="0" fontId="4" fillId="3" borderId="2" xfId="2" applyFont="1" applyFill="1" applyBorder="1" applyAlignment="1">
      <alignment horizontal="center" vertical="center" wrapText="1"/>
    </xf>
    <xf numFmtId="0" fontId="4" fillId="3" borderId="3" xfId="2" applyFont="1" applyFill="1" applyBorder="1" applyAlignment="1">
      <alignment horizontal="center" vertical="center" wrapText="1"/>
    </xf>
    <xf numFmtId="0" fontId="4" fillId="3" borderId="9" xfId="2" applyFont="1" applyFill="1" applyBorder="1" applyAlignment="1">
      <alignment horizontal="center" vertical="center" wrapText="1"/>
    </xf>
    <xf numFmtId="0" fontId="10" fillId="0" borderId="6"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0" fillId="0" borderId="6" xfId="0" applyFont="1" applyFill="1" applyBorder="1" applyAlignment="1">
      <alignment horizontal="left" vertical="center" wrapText="1"/>
    </xf>
    <xf numFmtId="0" fontId="10" fillId="0" borderId="10" xfId="0" applyFont="1" applyFill="1" applyBorder="1" applyAlignment="1">
      <alignment horizontal="left" vertical="center" wrapText="1"/>
    </xf>
    <xf numFmtId="0" fontId="10" fillId="0" borderId="7" xfId="0" applyFont="1" applyFill="1" applyBorder="1" applyAlignment="1">
      <alignment horizontal="left" vertical="center" wrapText="1"/>
    </xf>
    <xf numFmtId="0" fontId="3" fillId="2" borderId="4" xfId="1" applyFont="1" applyFill="1" applyBorder="1" applyAlignment="1">
      <alignment horizontal="center" vertical="center" wrapText="1"/>
    </xf>
    <xf numFmtId="0" fontId="4" fillId="0" borderId="0" xfId="22" applyFont="1" applyFill="1" applyBorder="1" applyAlignment="1">
      <alignment horizontal="center"/>
    </xf>
    <xf numFmtId="0" fontId="3" fillId="0" borderId="0" xfId="22" applyFont="1" applyFill="1" applyBorder="1" applyAlignment="1">
      <alignment horizontal="center"/>
    </xf>
    <xf numFmtId="0" fontId="9" fillId="2" borderId="6" xfId="0" applyFont="1" applyFill="1" applyBorder="1" applyAlignment="1">
      <alignment horizontal="left" vertical="center" wrapText="1"/>
    </xf>
    <xf numFmtId="0" fontId="9" fillId="2" borderId="10" xfId="0" applyFont="1" applyFill="1" applyBorder="1" applyAlignment="1">
      <alignment horizontal="left" vertical="center" wrapText="1"/>
    </xf>
    <xf numFmtId="0" fontId="9" fillId="2" borderId="7" xfId="0" applyFont="1" applyFill="1" applyBorder="1" applyAlignment="1">
      <alignment horizontal="left" vertical="center" wrapText="1"/>
    </xf>
    <xf numFmtId="0" fontId="9" fillId="2" borderId="6" xfId="0" applyFont="1" applyFill="1" applyBorder="1" applyAlignment="1">
      <alignment horizontal="center" vertical="center" wrapText="1"/>
    </xf>
    <xf numFmtId="0" fontId="9" fillId="2" borderId="1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3" fillId="0" borderId="6" xfId="0" applyFont="1" applyFill="1" applyBorder="1" applyAlignment="1">
      <alignment vertical="center" wrapText="1"/>
    </xf>
    <xf numFmtId="0" fontId="3" fillId="0" borderId="7" xfId="0" applyFont="1" applyFill="1" applyBorder="1" applyAlignment="1">
      <alignment vertical="center" wrapText="1"/>
    </xf>
    <xf numFmtId="0" fontId="3" fillId="0" borderId="4" xfId="0" applyFont="1" applyFill="1" applyBorder="1" applyAlignment="1">
      <alignment vertical="center" wrapText="1"/>
    </xf>
    <xf numFmtId="0" fontId="3" fillId="0" borderId="10" xfId="0" applyFont="1" applyFill="1" applyBorder="1" applyAlignment="1">
      <alignment vertical="center" wrapText="1"/>
    </xf>
    <xf numFmtId="0" fontId="4" fillId="2" borderId="0" xfId="1" applyFont="1" applyFill="1" applyBorder="1" applyAlignment="1">
      <alignment horizontal="center" vertical="top" wrapText="1"/>
    </xf>
    <xf numFmtId="0" fontId="9" fillId="0" borderId="6" xfId="3" applyFont="1" applyFill="1" applyBorder="1" applyAlignment="1">
      <alignment horizontal="left" vertical="center" wrapText="1"/>
    </xf>
    <xf numFmtId="0" fontId="9" fillId="0" borderId="10" xfId="3" applyFont="1" applyFill="1" applyBorder="1" applyAlignment="1">
      <alignment horizontal="left" vertical="center" wrapText="1"/>
    </xf>
    <xf numFmtId="0" fontId="9" fillId="0" borderId="7" xfId="3" applyFont="1" applyFill="1" applyBorder="1" applyAlignment="1">
      <alignment horizontal="left" vertical="center" wrapText="1"/>
    </xf>
    <xf numFmtId="0" fontId="9" fillId="0" borderId="6" xfId="0" applyFont="1" applyFill="1" applyBorder="1" applyAlignment="1">
      <alignment horizontal="left" vertical="center" wrapText="1"/>
    </xf>
    <xf numFmtId="0" fontId="9" fillId="0" borderId="7" xfId="0" applyFont="1" applyFill="1" applyBorder="1" applyAlignment="1">
      <alignment horizontal="left" vertical="center" wrapText="1"/>
    </xf>
    <xf numFmtId="0" fontId="9" fillId="0" borderId="10" xfId="0" applyFont="1" applyFill="1" applyBorder="1" applyAlignment="1">
      <alignment horizontal="left" vertical="center" wrapText="1"/>
    </xf>
    <xf numFmtId="0" fontId="3" fillId="0" borderId="6" xfId="3" applyFont="1" applyFill="1" applyBorder="1" applyAlignment="1">
      <alignment horizontal="left" vertical="center" wrapText="1"/>
    </xf>
    <xf numFmtId="0" fontId="3" fillId="0" borderId="7" xfId="3" applyFont="1" applyFill="1" applyBorder="1" applyAlignment="1">
      <alignment horizontal="left" vertical="center" wrapText="1"/>
    </xf>
    <xf numFmtId="173" fontId="23" fillId="2" borderId="0" xfId="1" applyNumberFormat="1" applyFont="1" applyFill="1" applyBorder="1" applyAlignment="1">
      <alignment horizontal="center" vertical="center" wrapText="1"/>
    </xf>
    <xf numFmtId="173" fontId="24" fillId="3" borderId="2" xfId="1" applyNumberFormat="1" applyFont="1" applyFill="1" applyBorder="1" applyAlignment="1">
      <alignment horizontal="center" vertical="center" wrapText="1"/>
    </xf>
    <xf numFmtId="173" fontId="24" fillId="3" borderId="3" xfId="1" applyNumberFormat="1" applyFont="1" applyFill="1" applyBorder="1" applyAlignment="1">
      <alignment horizontal="center" vertical="center" wrapText="1"/>
    </xf>
    <xf numFmtId="173" fontId="24" fillId="3" borderId="4" xfId="1" applyNumberFormat="1" applyFont="1" applyFill="1" applyBorder="1" applyAlignment="1">
      <alignment horizontal="center" vertical="center" wrapText="1"/>
    </xf>
    <xf numFmtId="173" fontId="2" fillId="0" borderId="4" xfId="0" applyNumberFormat="1" applyFont="1" applyFill="1" applyBorder="1" applyAlignment="1">
      <alignment horizontal="center" vertical="center" wrapText="1"/>
    </xf>
    <xf numFmtId="0" fontId="4" fillId="2" borderId="0" xfId="1" applyFont="1" applyFill="1" applyBorder="1" applyAlignment="1">
      <alignment horizontal="center" wrapText="1"/>
    </xf>
    <xf numFmtId="0" fontId="4" fillId="3" borderId="2" xfId="1" applyFont="1" applyFill="1" applyBorder="1" applyAlignment="1">
      <alignment horizontal="center" wrapText="1"/>
    </xf>
    <xf numFmtId="0" fontId="4" fillId="3" borderId="3" xfId="1" applyFont="1" applyFill="1" applyBorder="1" applyAlignment="1">
      <alignment horizontal="center" wrapText="1"/>
    </xf>
    <xf numFmtId="0" fontId="4" fillId="3" borderId="4" xfId="1" applyFont="1" applyFill="1" applyBorder="1" applyAlignment="1">
      <alignment horizontal="center" wrapText="1"/>
    </xf>
    <xf numFmtId="0" fontId="9" fillId="0" borderId="4" xfId="0" applyFont="1" applyFill="1" applyBorder="1" applyAlignment="1">
      <alignment horizontal="center" wrapText="1"/>
    </xf>
  </cellXfs>
  <cellStyles count="24">
    <cellStyle name="Buena 2" xfId="21"/>
    <cellStyle name="Millares" xfId="13" builtinId="3"/>
    <cellStyle name="Millares [0]" xfId="16" builtinId="6"/>
    <cellStyle name="Millares [0] 2" xfId="6"/>
    <cellStyle name="Millares 2" xfId="15"/>
    <cellStyle name="Millares 2 2" xfId="9"/>
    <cellStyle name="Millares 5" xfId="8"/>
    <cellStyle name="Moneda 2" xfId="18"/>
    <cellStyle name="Normal" xfId="0" builtinId="0"/>
    <cellStyle name="Normal 10" xfId="7"/>
    <cellStyle name="Normal 17" xfId="20"/>
    <cellStyle name="Normal 2" xfId="4"/>
    <cellStyle name="Normal 3" xfId="14"/>
    <cellStyle name="Normal 3 2" xfId="10"/>
    <cellStyle name="Normal 4" xfId="11"/>
    <cellStyle name="Normal 4 2" xfId="3"/>
    <cellStyle name="Normal 6" xfId="5"/>
    <cellStyle name="Normal 9" xfId="23"/>
    <cellStyle name="Normal_FORMATO 7" xfId="12"/>
    <cellStyle name="Normal_Hoja6" xfId="1"/>
    <cellStyle name="Normal_Nov 20 INDICADORES GRUPO . 2" xfId="22"/>
    <cellStyle name="Normal_PROGRAMACION DE LA INVERSION POR PROYECTO Y ACTIVIDADES1" xfId="2"/>
    <cellStyle name="Notas" xfId="17" builtinId="10"/>
    <cellStyle name="Notas 2" xfId="19"/>
  </cellStyles>
  <dxfs count="0"/>
  <tableStyles count="0" defaultTableStyle="TableStyleMedium2" defaultPivotStyle="PivotStyleMedium9"/>
  <colors>
    <mruColors>
      <color rgb="FFFABF8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4.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5</xdr:col>
      <xdr:colOff>0</xdr:colOff>
      <xdr:row>6</xdr:row>
      <xdr:rowOff>1181100</xdr:rowOff>
    </xdr:from>
    <xdr:to>
      <xdr:col>5</xdr:col>
      <xdr:colOff>0</xdr:colOff>
      <xdr:row>8</xdr:row>
      <xdr:rowOff>0</xdr:rowOff>
    </xdr:to>
    <xdr:sp macro="" textlink="">
      <xdr:nvSpPr>
        <xdr:cNvPr id="2" name="Oval 60"/>
        <xdr:cNvSpPr>
          <a:spLocks noChangeArrowheads="1"/>
        </xdr:cNvSpPr>
      </xdr:nvSpPr>
      <xdr:spPr bwMode="auto">
        <a:xfrm>
          <a:off x="8296275" y="2181225"/>
          <a:ext cx="0" cy="190500"/>
        </a:xfrm>
        <a:prstGeom prst="ellipse">
          <a:avLst/>
        </a:prstGeom>
        <a:solidFill>
          <a:srgbClr val="FFFFFF"/>
        </a:solidFill>
        <a:ln w="9525">
          <a:solidFill>
            <a:srgbClr val="000000"/>
          </a:solidFill>
          <a:round/>
          <a:headEnd/>
          <a:tailEnd/>
        </a:ln>
      </xdr:spPr>
      <xdr:txBody>
        <a:bodyPr vertOverflow="clip" wrap="square" lIns="91440" tIns="45720" rIns="91440" bIns="45720" anchor="t" upright="1"/>
        <a:lstStyle/>
        <a:p>
          <a:pPr marL="0" marR="0" lvl="0" indent="0" algn="l" defTabSz="914400" rtl="1" eaLnBrk="1" fontAlgn="auto" latinLnBrk="0" hangingPunct="1">
            <a:lnSpc>
              <a:spcPts val="4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17</a:t>
          </a:r>
        </a:p>
        <a:p>
          <a:pPr marL="0" marR="0" lvl="0" indent="0" algn="l" defTabSz="914400" rtl="1" eaLnBrk="1" fontAlgn="auto" latinLnBrk="0" hangingPunct="1">
            <a:lnSpc>
              <a:spcPts val="7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17</a:t>
          </a:r>
        </a:p>
      </xdr:txBody>
    </xdr:sp>
    <xdr:clientData/>
  </xdr:twoCellAnchor>
  <xdr:twoCellAnchor>
    <xdr:from>
      <xdr:col>5</xdr:col>
      <xdr:colOff>0</xdr:colOff>
      <xdr:row>6</xdr:row>
      <xdr:rowOff>1171575</xdr:rowOff>
    </xdr:from>
    <xdr:to>
      <xdr:col>5</xdr:col>
      <xdr:colOff>0</xdr:colOff>
      <xdr:row>8</xdr:row>
      <xdr:rowOff>0</xdr:rowOff>
    </xdr:to>
    <xdr:sp macro="" textlink="">
      <xdr:nvSpPr>
        <xdr:cNvPr id="3" name="Oval 61"/>
        <xdr:cNvSpPr>
          <a:spLocks noChangeArrowheads="1"/>
        </xdr:cNvSpPr>
      </xdr:nvSpPr>
      <xdr:spPr bwMode="auto">
        <a:xfrm>
          <a:off x="8296275" y="2181225"/>
          <a:ext cx="0" cy="190500"/>
        </a:xfrm>
        <a:prstGeom prst="ellipse">
          <a:avLst/>
        </a:prstGeom>
        <a:solidFill>
          <a:srgbClr val="FFFFFF"/>
        </a:solidFill>
        <a:ln w="9525">
          <a:solidFill>
            <a:srgbClr val="000000"/>
          </a:solidFill>
          <a:round/>
          <a:headEnd/>
          <a:tailEnd/>
        </a:ln>
      </xdr:spPr>
      <xdr:txBody>
        <a:bodyPr vertOverflow="clip" wrap="square" lIns="91440" tIns="45720" rIns="91440" bIns="45720" anchor="t" upright="1"/>
        <a:lstStyle/>
        <a:p>
          <a:pPr marL="0" marR="0" lvl="0" indent="0" algn="l" defTabSz="914400" rtl="1" eaLnBrk="1" fontAlgn="auto" latinLnBrk="0" hangingPunct="1">
            <a:lnSpc>
              <a:spcPct val="1000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18</a:t>
          </a:r>
        </a:p>
        <a:p>
          <a:pPr marL="0" marR="0" lvl="0" indent="0" algn="l" defTabSz="914400" rtl="1" eaLnBrk="1" fontAlgn="auto" latinLnBrk="0" hangingPunct="1">
            <a:lnSpc>
              <a:spcPct val="1000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18</a:t>
          </a:r>
        </a:p>
        <a:p>
          <a:pPr marL="0" marR="0" lvl="0" indent="0" algn="l" defTabSz="914400" rtl="1" eaLnBrk="1" fontAlgn="auto" latinLnBrk="0" hangingPunct="1">
            <a:lnSpc>
              <a:spcPct val="1000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18</a:t>
          </a:r>
        </a:p>
      </xdr:txBody>
    </xdr:sp>
    <xdr:clientData/>
  </xdr:twoCellAnchor>
  <xdr:twoCellAnchor>
    <xdr:from>
      <xdr:col>5</xdr:col>
      <xdr:colOff>0</xdr:colOff>
      <xdr:row>6</xdr:row>
      <xdr:rowOff>1171575</xdr:rowOff>
    </xdr:from>
    <xdr:to>
      <xdr:col>5</xdr:col>
      <xdr:colOff>0</xdr:colOff>
      <xdr:row>8</xdr:row>
      <xdr:rowOff>0</xdr:rowOff>
    </xdr:to>
    <xdr:sp macro="" textlink="">
      <xdr:nvSpPr>
        <xdr:cNvPr id="4" name="Oval 62"/>
        <xdr:cNvSpPr>
          <a:spLocks noChangeArrowheads="1"/>
        </xdr:cNvSpPr>
      </xdr:nvSpPr>
      <xdr:spPr bwMode="auto">
        <a:xfrm>
          <a:off x="8296275" y="2181225"/>
          <a:ext cx="0" cy="190500"/>
        </a:xfrm>
        <a:prstGeom prst="ellipse">
          <a:avLst/>
        </a:prstGeom>
        <a:solidFill>
          <a:srgbClr val="FFFFFF"/>
        </a:solidFill>
        <a:ln w="9525">
          <a:solidFill>
            <a:srgbClr val="000000"/>
          </a:solidFill>
          <a:round/>
          <a:headEnd/>
          <a:tailEnd/>
        </a:ln>
      </xdr:spPr>
      <xdr:txBody>
        <a:bodyPr vertOverflow="clip" wrap="square" lIns="91440" tIns="45720" rIns="91440" bIns="45720" anchor="t" upright="1"/>
        <a:lstStyle/>
        <a:p>
          <a:pPr marL="0" marR="0" lvl="0" indent="0" algn="l" defTabSz="914400" rtl="1" eaLnBrk="1" fontAlgn="auto" latinLnBrk="0" hangingPunct="1">
            <a:lnSpc>
              <a:spcPct val="1000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19</a:t>
          </a:r>
        </a:p>
      </xdr:txBody>
    </xdr:sp>
    <xdr:clientData/>
  </xdr:twoCellAnchor>
  <xdr:twoCellAnchor>
    <xdr:from>
      <xdr:col>5</xdr:col>
      <xdr:colOff>0</xdr:colOff>
      <xdr:row>6</xdr:row>
      <xdr:rowOff>1171575</xdr:rowOff>
    </xdr:from>
    <xdr:to>
      <xdr:col>5</xdr:col>
      <xdr:colOff>0</xdr:colOff>
      <xdr:row>8</xdr:row>
      <xdr:rowOff>0</xdr:rowOff>
    </xdr:to>
    <xdr:sp macro="" textlink="">
      <xdr:nvSpPr>
        <xdr:cNvPr id="5" name="Oval 63"/>
        <xdr:cNvSpPr>
          <a:spLocks noChangeArrowheads="1"/>
        </xdr:cNvSpPr>
      </xdr:nvSpPr>
      <xdr:spPr bwMode="auto">
        <a:xfrm>
          <a:off x="8296275" y="2181225"/>
          <a:ext cx="0" cy="190500"/>
        </a:xfrm>
        <a:prstGeom prst="ellipse">
          <a:avLst/>
        </a:prstGeom>
        <a:solidFill>
          <a:srgbClr val="FFFFFF"/>
        </a:solidFill>
        <a:ln w="9525">
          <a:solidFill>
            <a:srgbClr val="000000"/>
          </a:solidFill>
          <a:round/>
          <a:headEnd/>
          <a:tailEnd/>
        </a:ln>
      </xdr:spPr>
      <xdr:txBody>
        <a:bodyPr vertOverflow="clip" wrap="square" lIns="91440" tIns="45720" rIns="91440" bIns="45720" anchor="t" upright="1"/>
        <a:lstStyle/>
        <a:p>
          <a:pPr marL="0" marR="0" lvl="0" indent="0" algn="l" defTabSz="914400" rtl="1" eaLnBrk="1" fontAlgn="auto" latinLnBrk="0" hangingPunct="1">
            <a:lnSpc>
              <a:spcPts val="7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20</a:t>
          </a:r>
        </a:p>
        <a:p>
          <a:pPr marL="0" marR="0" lvl="0" indent="0" algn="l" defTabSz="914400" rtl="1" eaLnBrk="1" fontAlgn="auto" latinLnBrk="0" hangingPunct="1">
            <a:lnSpc>
              <a:spcPts val="7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20</a:t>
          </a:r>
        </a:p>
      </xdr:txBody>
    </xdr:sp>
    <xdr:clientData/>
  </xdr:twoCellAnchor>
  <xdr:twoCellAnchor>
    <xdr:from>
      <xdr:col>6</xdr:col>
      <xdr:colOff>0</xdr:colOff>
      <xdr:row>6</xdr:row>
      <xdr:rowOff>1171575</xdr:rowOff>
    </xdr:from>
    <xdr:to>
      <xdr:col>6</xdr:col>
      <xdr:colOff>0</xdr:colOff>
      <xdr:row>8</xdr:row>
      <xdr:rowOff>0</xdr:rowOff>
    </xdr:to>
    <xdr:sp macro="" textlink="">
      <xdr:nvSpPr>
        <xdr:cNvPr id="6" name="Oval 65"/>
        <xdr:cNvSpPr>
          <a:spLocks noChangeArrowheads="1"/>
        </xdr:cNvSpPr>
      </xdr:nvSpPr>
      <xdr:spPr bwMode="auto">
        <a:xfrm>
          <a:off x="9134475" y="2181225"/>
          <a:ext cx="0" cy="190500"/>
        </a:xfrm>
        <a:prstGeom prst="ellipse">
          <a:avLst/>
        </a:prstGeom>
        <a:solidFill>
          <a:srgbClr val="FFFFFF"/>
        </a:solidFill>
        <a:ln w="9525">
          <a:solidFill>
            <a:srgbClr val="000000"/>
          </a:solidFill>
          <a:round/>
          <a:headEnd/>
          <a:tailEnd/>
        </a:ln>
      </xdr:spPr>
      <xdr:txBody>
        <a:bodyPr vertOverflow="clip" wrap="square" lIns="91440" tIns="45720" rIns="91440" bIns="45720" anchor="t" upright="1"/>
        <a:lstStyle/>
        <a:p>
          <a:pPr marL="0" marR="0" lvl="0" indent="0" algn="l" defTabSz="914400" rtl="1" eaLnBrk="1" fontAlgn="auto" latinLnBrk="0" hangingPunct="1">
            <a:lnSpc>
              <a:spcPct val="1000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22</a:t>
          </a:r>
        </a:p>
      </xdr:txBody>
    </xdr:sp>
    <xdr:clientData/>
  </xdr:twoCellAnchor>
  <xdr:twoCellAnchor>
    <xdr:from>
      <xdr:col>6</xdr:col>
      <xdr:colOff>0</xdr:colOff>
      <xdr:row>6</xdr:row>
      <xdr:rowOff>1171575</xdr:rowOff>
    </xdr:from>
    <xdr:to>
      <xdr:col>6</xdr:col>
      <xdr:colOff>0</xdr:colOff>
      <xdr:row>8</xdr:row>
      <xdr:rowOff>0</xdr:rowOff>
    </xdr:to>
    <xdr:sp macro="" textlink="">
      <xdr:nvSpPr>
        <xdr:cNvPr id="7" name="Oval 66"/>
        <xdr:cNvSpPr>
          <a:spLocks noChangeArrowheads="1"/>
        </xdr:cNvSpPr>
      </xdr:nvSpPr>
      <xdr:spPr bwMode="auto">
        <a:xfrm>
          <a:off x="9134475" y="2181225"/>
          <a:ext cx="0" cy="190500"/>
        </a:xfrm>
        <a:prstGeom prst="ellipse">
          <a:avLst/>
        </a:prstGeom>
        <a:solidFill>
          <a:srgbClr val="FFFFFF"/>
        </a:solidFill>
        <a:ln w="9525">
          <a:solidFill>
            <a:srgbClr val="000000"/>
          </a:solidFill>
          <a:round/>
          <a:headEnd/>
          <a:tailEnd/>
        </a:ln>
      </xdr:spPr>
      <xdr:txBody>
        <a:bodyPr vertOverflow="clip" wrap="square" lIns="91440" tIns="45720" rIns="91440" bIns="45720" anchor="t" upright="1"/>
        <a:lstStyle/>
        <a:p>
          <a:pPr marL="0" marR="0" lvl="0" indent="0" algn="l" defTabSz="914400" rtl="1" eaLnBrk="1" fontAlgn="auto" latinLnBrk="0" hangingPunct="1">
            <a:lnSpc>
              <a:spcPts val="7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23</a:t>
          </a:r>
        </a:p>
        <a:p>
          <a:pPr marL="0" marR="0" lvl="0" indent="0" algn="l" defTabSz="914400" rtl="1" eaLnBrk="1" fontAlgn="auto" latinLnBrk="0" hangingPunct="1">
            <a:lnSpc>
              <a:spcPts val="7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23</a:t>
          </a:r>
        </a:p>
      </xdr:txBody>
    </xdr:sp>
    <xdr:clientData/>
  </xdr:twoCellAnchor>
  <xdr:twoCellAnchor>
    <xdr:from>
      <xdr:col>6</xdr:col>
      <xdr:colOff>0</xdr:colOff>
      <xdr:row>6</xdr:row>
      <xdr:rowOff>1171575</xdr:rowOff>
    </xdr:from>
    <xdr:to>
      <xdr:col>6</xdr:col>
      <xdr:colOff>0</xdr:colOff>
      <xdr:row>8</xdr:row>
      <xdr:rowOff>0</xdr:rowOff>
    </xdr:to>
    <xdr:sp macro="" textlink="">
      <xdr:nvSpPr>
        <xdr:cNvPr id="8" name="Oval 67"/>
        <xdr:cNvSpPr>
          <a:spLocks noChangeArrowheads="1"/>
        </xdr:cNvSpPr>
      </xdr:nvSpPr>
      <xdr:spPr bwMode="auto">
        <a:xfrm>
          <a:off x="9134475" y="2181225"/>
          <a:ext cx="0" cy="190500"/>
        </a:xfrm>
        <a:prstGeom prst="ellipse">
          <a:avLst/>
        </a:prstGeom>
        <a:solidFill>
          <a:srgbClr val="FFFFFF"/>
        </a:solidFill>
        <a:ln w="9525">
          <a:solidFill>
            <a:srgbClr val="000000"/>
          </a:solidFill>
          <a:round/>
          <a:headEnd/>
          <a:tailEnd/>
        </a:ln>
      </xdr:spPr>
      <xdr:txBody>
        <a:bodyPr vertOverflow="clip" wrap="square" lIns="91440" tIns="45720" rIns="91440" bIns="45720" anchor="t" upright="1"/>
        <a:lstStyle/>
        <a:p>
          <a:pPr marL="0" marR="0" lvl="0" indent="0" algn="l" defTabSz="914400" rtl="1" eaLnBrk="1" fontAlgn="auto" latinLnBrk="0" hangingPunct="1">
            <a:lnSpc>
              <a:spcPct val="1000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24</a:t>
          </a:r>
        </a:p>
      </xdr:txBody>
    </xdr:sp>
    <xdr:clientData/>
  </xdr:twoCellAnchor>
  <xdr:twoCellAnchor>
    <xdr:from>
      <xdr:col>6</xdr:col>
      <xdr:colOff>0</xdr:colOff>
      <xdr:row>6</xdr:row>
      <xdr:rowOff>1038225</xdr:rowOff>
    </xdr:from>
    <xdr:to>
      <xdr:col>6</xdr:col>
      <xdr:colOff>0</xdr:colOff>
      <xdr:row>8</xdr:row>
      <xdr:rowOff>0</xdr:rowOff>
    </xdr:to>
    <xdr:sp macro="" textlink="">
      <xdr:nvSpPr>
        <xdr:cNvPr id="9" name="Oval 68"/>
        <xdr:cNvSpPr>
          <a:spLocks noChangeArrowheads="1"/>
        </xdr:cNvSpPr>
      </xdr:nvSpPr>
      <xdr:spPr bwMode="auto">
        <a:xfrm>
          <a:off x="9134475" y="2181225"/>
          <a:ext cx="0" cy="190500"/>
        </a:xfrm>
        <a:prstGeom prst="ellipse">
          <a:avLst/>
        </a:prstGeom>
        <a:solidFill>
          <a:srgbClr val="FFFFFF"/>
        </a:solidFill>
        <a:ln w="9525">
          <a:solidFill>
            <a:srgbClr val="000000"/>
          </a:solidFill>
          <a:round/>
          <a:headEnd/>
          <a:tailEnd/>
        </a:ln>
      </xdr:spPr>
      <xdr:txBody>
        <a:bodyPr vertOverflow="clip" wrap="square" lIns="91440" tIns="45720" rIns="91440" bIns="45720" anchor="t" upright="1"/>
        <a:lstStyle/>
        <a:p>
          <a:pPr marL="0" marR="0" lvl="0" indent="0" algn="dist" defTabSz="914400" rtl="1" eaLnBrk="1" fontAlgn="auto" latinLnBrk="0" hangingPunct="1">
            <a:lnSpc>
              <a:spcPct val="1000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2525</a:t>
          </a:r>
        </a:p>
        <a:p>
          <a:pPr marL="0" marR="0" lvl="0" indent="0" algn="dist" defTabSz="914400" rtl="1" eaLnBrk="1" fontAlgn="auto" latinLnBrk="0" hangingPunct="1">
            <a:lnSpc>
              <a:spcPct val="1000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85</a:t>
          </a:r>
        </a:p>
      </xdr:txBody>
    </xdr:sp>
    <xdr:clientData/>
  </xdr:twoCellAnchor>
  <xdr:twoCellAnchor>
    <xdr:from>
      <xdr:col>9</xdr:col>
      <xdr:colOff>0</xdr:colOff>
      <xdr:row>6</xdr:row>
      <xdr:rowOff>1028700</xdr:rowOff>
    </xdr:from>
    <xdr:to>
      <xdr:col>9</xdr:col>
      <xdr:colOff>0</xdr:colOff>
      <xdr:row>7</xdr:row>
      <xdr:rowOff>0</xdr:rowOff>
    </xdr:to>
    <xdr:sp macro="" textlink="">
      <xdr:nvSpPr>
        <xdr:cNvPr id="10" name="Oval 54"/>
        <xdr:cNvSpPr>
          <a:spLocks noChangeArrowheads="1"/>
        </xdr:cNvSpPr>
      </xdr:nvSpPr>
      <xdr:spPr bwMode="auto">
        <a:xfrm>
          <a:off x="11201400" y="2181225"/>
          <a:ext cx="0" cy="0"/>
        </a:xfrm>
        <a:prstGeom prst="ellipse">
          <a:avLst/>
        </a:prstGeom>
        <a:solidFill>
          <a:srgbClr val="FFFFFF"/>
        </a:solidFill>
        <a:ln w="9525">
          <a:solidFill>
            <a:srgbClr val="000000"/>
          </a:solidFill>
          <a:round/>
          <a:headEnd/>
          <a:tailEnd/>
        </a:ln>
      </xdr:spPr>
      <xdr:txBody>
        <a:bodyPr vertOverflow="clip" wrap="square" lIns="91440" tIns="45720" rIns="91440" bIns="4572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12</a:t>
          </a:r>
        </a:p>
      </xdr:txBody>
    </xdr:sp>
    <xdr:clientData/>
  </xdr:twoCellAnchor>
  <xdr:twoCellAnchor>
    <xdr:from>
      <xdr:col>5</xdr:col>
      <xdr:colOff>0</xdr:colOff>
      <xdr:row>6</xdr:row>
      <xdr:rowOff>1181100</xdr:rowOff>
    </xdr:from>
    <xdr:to>
      <xdr:col>5</xdr:col>
      <xdr:colOff>0</xdr:colOff>
      <xdr:row>8</xdr:row>
      <xdr:rowOff>0</xdr:rowOff>
    </xdr:to>
    <xdr:sp macro="" textlink="">
      <xdr:nvSpPr>
        <xdr:cNvPr id="11" name="Oval 55"/>
        <xdr:cNvSpPr>
          <a:spLocks noChangeArrowheads="1"/>
        </xdr:cNvSpPr>
      </xdr:nvSpPr>
      <xdr:spPr bwMode="auto">
        <a:xfrm>
          <a:off x="8296275" y="2181225"/>
          <a:ext cx="0" cy="190500"/>
        </a:xfrm>
        <a:prstGeom prst="ellipse">
          <a:avLst/>
        </a:prstGeom>
        <a:solidFill>
          <a:srgbClr val="FFFFFF"/>
        </a:solidFill>
        <a:ln w="9525">
          <a:solidFill>
            <a:srgbClr val="000000"/>
          </a:solidFill>
          <a:round/>
          <a:headEnd/>
          <a:tailEnd/>
        </a:ln>
      </xdr:spPr>
      <xdr:txBody>
        <a:bodyPr vertOverflow="clip" wrap="square" lIns="91440" tIns="45720" rIns="91440" bIns="45720" anchor="t" upright="1"/>
        <a:lstStyle/>
        <a:p>
          <a:pPr marL="0" marR="0" lvl="0" indent="0" algn="l" defTabSz="914400" rtl="0" eaLnBrk="1" fontAlgn="auto" latinLnBrk="0" hangingPunct="1">
            <a:lnSpc>
              <a:spcPts val="4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17</a:t>
          </a:r>
        </a:p>
        <a:p>
          <a:pPr marL="0" marR="0" lvl="0" indent="0" algn="l" defTabSz="914400" rtl="0" eaLnBrk="1" fontAlgn="auto" latinLnBrk="0" hangingPunct="1">
            <a:lnSpc>
              <a:spcPts val="7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17</a:t>
          </a:r>
        </a:p>
      </xdr:txBody>
    </xdr:sp>
    <xdr:clientData/>
  </xdr:twoCellAnchor>
  <xdr:twoCellAnchor>
    <xdr:from>
      <xdr:col>5</xdr:col>
      <xdr:colOff>0</xdr:colOff>
      <xdr:row>6</xdr:row>
      <xdr:rowOff>1171575</xdr:rowOff>
    </xdr:from>
    <xdr:to>
      <xdr:col>5</xdr:col>
      <xdr:colOff>0</xdr:colOff>
      <xdr:row>8</xdr:row>
      <xdr:rowOff>0</xdr:rowOff>
    </xdr:to>
    <xdr:sp macro="" textlink="">
      <xdr:nvSpPr>
        <xdr:cNvPr id="12" name="Oval 56"/>
        <xdr:cNvSpPr>
          <a:spLocks noChangeArrowheads="1"/>
        </xdr:cNvSpPr>
      </xdr:nvSpPr>
      <xdr:spPr bwMode="auto">
        <a:xfrm>
          <a:off x="8296275" y="2181225"/>
          <a:ext cx="0" cy="190500"/>
        </a:xfrm>
        <a:prstGeom prst="ellipse">
          <a:avLst/>
        </a:prstGeom>
        <a:solidFill>
          <a:srgbClr val="FFFFFF"/>
        </a:solidFill>
        <a:ln w="9525">
          <a:solidFill>
            <a:srgbClr val="000000"/>
          </a:solidFill>
          <a:round/>
          <a:headEnd/>
          <a:tailEnd/>
        </a:ln>
      </xdr:spPr>
      <xdr:txBody>
        <a:bodyPr vertOverflow="clip" wrap="square" lIns="91440" tIns="45720" rIns="91440" bIns="4572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18</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18</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18</a:t>
          </a:r>
        </a:p>
      </xdr:txBody>
    </xdr:sp>
    <xdr:clientData/>
  </xdr:twoCellAnchor>
  <xdr:twoCellAnchor>
    <xdr:from>
      <xdr:col>5</xdr:col>
      <xdr:colOff>0</xdr:colOff>
      <xdr:row>6</xdr:row>
      <xdr:rowOff>1171575</xdr:rowOff>
    </xdr:from>
    <xdr:to>
      <xdr:col>5</xdr:col>
      <xdr:colOff>0</xdr:colOff>
      <xdr:row>8</xdr:row>
      <xdr:rowOff>0</xdr:rowOff>
    </xdr:to>
    <xdr:sp macro="" textlink="">
      <xdr:nvSpPr>
        <xdr:cNvPr id="13" name="Oval 57"/>
        <xdr:cNvSpPr>
          <a:spLocks noChangeArrowheads="1"/>
        </xdr:cNvSpPr>
      </xdr:nvSpPr>
      <xdr:spPr bwMode="auto">
        <a:xfrm>
          <a:off x="8296275" y="2181225"/>
          <a:ext cx="0" cy="190500"/>
        </a:xfrm>
        <a:prstGeom prst="ellipse">
          <a:avLst/>
        </a:prstGeom>
        <a:solidFill>
          <a:srgbClr val="FFFFFF"/>
        </a:solidFill>
        <a:ln w="9525">
          <a:solidFill>
            <a:srgbClr val="000000"/>
          </a:solidFill>
          <a:round/>
          <a:headEnd/>
          <a:tailEnd/>
        </a:ln>
      </xdr:spPr>
      <xdr:txBody>
        <a:bodyPr vertOverflow="clip" wrap="square" lIns="91440" tIns="45720" rIns="91440" bIns="4572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19</a:t>
          </a:r>
        </a:p>
      </xdr:txBody>
    </xdr:sp>
    <xdr:clientData/>
  </xdr:twoCellAnchor>
  <xdr:twoCellAnchor>
    <xdr:from>
      <xdr:col>5</xdr:col>
      <xdr:colOff>0</xdr:colOff>
      <xdr:row>6</xdr:row>
      <xdr:rowOff>1171575</xdr:rowOff>
    </xdr:from>
    <xdr:to>
      <xdr:col>5</xdr:col>
      <xdr:colOff>0</xdr:colOff>
      <xdr:row>8</xdr:row>
      <xdr:rowOff>0</xdr:rowOff>
    </xdr:to>
    <xdr:sp macro="" textlink="">
      <xdr:nvSpPr>
        <xdr:cNvPr id="14" name="Oval 58"/>
        <xdr:cNvSpPr>
          <a:spLocks noChangeArrowheads="1"/>
        </xdr:cNvSpPr>
      </xdr:nvSpPr>
      <xdr:spPr bwMode="auto">
        <a:xfrm>
          <a:off x="8296275" y="2181225"/>
          <a:ext cx="0" cy="190500"/>
        </a:xfrm>
        <a:prstGeom prst="ellipse">
          <a:avLst/>
        </a:prstGeom>
        <a:solidFill>
          <a:srgbClr val="FFFFFF"/>
        </a:solidFill>
        <a:ln w="9525">
          <a:solidFill>
            <a:srgbClr val="000000"/>
          </a:solidFill>
          <a:round/>
          <a:headEnd/>
          <a:tailEnd/>
        </a:ln>
      </xdr:spPr>
      <xdr:txBody>
        <a:bodyPr vertOverflow="clip" wrap="square" lIns="91440" tIns="45720" rIns="91440" bIns="45720" anchor="t" upright="1"/>
        <a:lstStyle/>
        <a:p>
          <a:pPr marL="0" marR="0" lvl="0" indent="0" algn="l" defTabSz="914400" rtl="0" eaLnBrk="1" fontAlgn="auto" latinLnBrk="0" hangingPunct="1">
            <a:lnSpc>
              <a:spcPts val="7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20</a:t>
          </a:r>
        </a:p>
        <a:p>
          <a:pPr marL="0" marR="0" lvl="0" indent="0" algn="l" defTabSz="914400" rtl="0" eaLnBrk="1" fontAlgn="auto" latinLnBrk="0" hangingPunct="1">
            <a:lnSpc>
              <a:spcPts val="7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20</a:t>
          </a:r>
        </a:p>
      </xdr:txBody>
    </xdr:sp>
    <xdr:clientData/>
  </xdr:twoCellAnchor>
  <xdr:twoCellAnchor>
    <xdr:from>
      <xdr:col>6</xdr:col>
      <xdr:colOff>0</xdr:colOff>
      <xdr:row>6</xdr:row>
      <xdr:rowOff>1171575</xdr:rowOff>
    </xdr:from>
    <xdr:to>
      <xdr:col>6</xdr:col>
      <xdr:colOff>0</xdr:colOff>
      <xdr:row>8</xdr:row>
      <xdr:rowOff>0</xdr:rowOff>
    </xdr:to>
    <xdr:sp macro="" textlink="">
      <xdr:nvSpPr>
        <xdr:cNvPr id="15" name="Oval 60"/>
        <xdr:cNvSpPr>
          <a:spLocks noChangeArrowheads="1"/>
        </xdr:cNvSpPr>
      </xdr:nvSpPr>
      <xdr:spPr bwMode="auto">
        <a:xfrm>
          <a:off x="9134475" y="2181225"/>
          <a:ext cx="0" cy="190500"/>
        </a:xfrm>
        <a:prstGeom prst="ellipse">
          <a:avLst/>
        </a:prstGeom>
        <a:solidFill>
          <a:srgbClr val="FFFFFF"/>
        </a:solidFill>
        <a:ln w="9525">
          <a:solidFill>
            <a:srgbClr val="000000"/>
          </a:solidFill>
          <a:round/>
          <a:headEnd/>
          <a:tailEnd/>
        </a:ln>
      </xdr:spPr>
      <xdr:txBody>
        <a:bodyPr vertOverflow="clip" wrap="square" lIns="91440" tIns="45720" rIns="91440" bIns="4572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22</a:t>
          </a:r>
        </a:p>
      </xdr:txBody>
    </xdr:sp>
    <xdr:clientData/>
  </xdr:twoCellAnchor>
  <xdr:twoCellAnchor>
    <xdr:from>
      <xdr:col>6</xdr:col>
      <xdr:colOff>0</xdr:colOff>
      <xdr:row>6</xdr:row>
      <xdr:rowOff>1171575</xdr:rowOff>
    </xdr:from>
    <xdr:to>
      <xdr:col>6</xdr:col>
      <xdr:colOff>0</xdr:colOff>
      <xdr:row>8</xdr:row>
      <xdr:rowOff>0</xdr:rowOff>
    </xdr:to>
    <xdr:sp macro="" textlink="">
      <xdr:nvSpPr>
        <xdr:cNvPr id="16" name="Oval 61"/>
        <xdr:cNvSpPr>
          <a:spLocks noChangeArrowheads="1"/>
        </xdr:cNvSpPr>
      </xdr:nvSpPr>
      <xdr:spPr bwMode="auto">
        <a:xfrm>
          <a:off x="9134475" y="2181225"/>
          <a:ext cx="0" cy="190500"/>
        </a:xfrm>
        <a:prstGeom prst="ellipse">
          <a:avLst/>
        </a:prstGeom>
        <a:solidFill>
          <a:srgbClr val="FFFFFF"/>
        </a:solidFill>
        <a:ln w="9525">
          <a:solidFill>
            <a:srgbClr val="000000"/>
          </a:solidFill>
          <a:round/>
          <a:headEnd/>
          <a:tailEnd/>
        </a:ln>
      </xdr:spPr>
      <xdr:txBody>
        <a:bodyPr vertOverflow="clip" wrap="square" lIns="91440" tIns="45720" rIns="91440" bIns="45720" anchor="t" upright="1"/>
        <a:lstStyle/>
        <a:p>
          <a:pPr marL="0" marR="0" lvl="0" indent="0" algn="l" defTabSz="914400" rtl="0" eaLnBrk="1" fontAlgn="auto" latinLnBrk="0" hangingPunct="1">
            <a:lnSpc>
              <a:spcPts val="7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23</a:t>
          </a:r>
        </a:p>
        <a:p>
          <a:pPr marL="0" marR="0" lvl="0" indent="0" algn="l" defTabSz="914400" rtl="0" eaLnBrk="1" fontAlgn="auto" latinLnBrk="0" hangingPunct="1">
            <a:lnSpc>
              <a:spcPts val="7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23</a:t>
          </a:r>
        </a:p>
      </xdr:txBody>
    </xdr:sp>
    <xdr:clientData/>
  </xdr:twoCellAnchor>
  <xdr:twoCellAnchor>
    <xdr:from>
      <xdr:col>6</xdr:col>
      <xdr:colOff>0</xdr:colOff>
      <xdr:row>6</xdr:row>
      <xdr:rowOff>1171575</xdr:rowOff>
    </xdr:from>
    <xdr:to>
      <xdr:col>6</xdr:col>
      <xdr:colOff>0</xdr:colOff>
      <xdr:row>8</xdr:row>
      <xdr:rowOff>0</xdr:rowOff>
    </xdr:to>
    <xdr:sp macro="" textlink="">
      <xdr:nvSpPr>
        <xdr:cNvPr id="17" name="Oval 62"/>
        <xdr:cNvSpPr>
          <a:spLocks noChangeArrowheads="1"/>
        </xdr:cNvSpPr>
      </xdr:nvSpPr>
      <xdr:spPr bwMode="auto">
        <a:xfrm>
          <a:off x="9134475" y="2181225"/>
          <a:ext cx="0" cy="190500"/>
        </a:xfrm>
        <a:prstGeom prst="ellipse">
          <a:avLst/>
        </a:prstGeom>
        <a:solidFill>
          <a:srgbClr val="FFFFFF"/>
        </a:solidFill>
        <a:ln w="9525">
          <a:solidFill>
            <a:srgbClr val="000000"/>
          </a:solidFill>
          <a:round/>
          <a:headEnd/>
          <a:tailEnd/>
        </a:ln>
      </xdr:spPr>
      <xdr:txBody>
        <a:bodyPr vertOverflow="clip" wrap="square" lIns="91440" tIns="45720" rIns="91440" bIns="4572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24</a:t>
          </a:r>
        </a:p>
      </xdr:txBody>
    </xdr:sp>
    <xdr:clientData/>
  </xdr:twoCellAnchor>
  <xdr:twoCellAnchor>
    <xdr:from>
      <xdr:col>6</xdr:col>
      <xdr:colOff>0</xdr:colOff>
      <xdr:row>6</xdr:row>
      <xdr:rowOff>1038225</xdr:rowOff>
    </xdr:from>
    <xdr:to>
      <xdr:col>6</xdr:col>
      <xdr:colOff>0</xdr:colOff>
      <xdr:row>8</xdr:row>
      <xdr:rowOff>0</xdr:rowOff>
    </xdr:to>
    <xdr:sp macro="" textlink="">
      <xdr:nvSpPr>
        <xdr:cNvPr id="18" name="Oval 63"/>
        <xdr:cNvSpPr>
          <a:spLocks noChangeArrowheads="1"/>
        </xdr:cNvSpPr>
      </xdr:nvSpPr>
      <xdr:spPr bwMode="auto">
        <a:xfrm>
          <a:off x="9134475" y="2181225"/>
          <a:ext cx="0" cy="190500"/>
        </a:xfrm>
        <a:prstGeom prst="ellipse">
          <a:avLst/>
        </a:prstGeom>
        <a:solidFill>
          <a:srgbClr val="FFFFFF"/>
        </a:solidFill>
        <a:ln w="9525">
          <a:solidFill>
            <a:srgbClr val="000000"/>
          </a:solidFill>
          <a:round/>
          <a:headEnd/>
          <a:tailEnd/>
        </a:ln>
      </xdr:spPr>
      <xdr:txBody>
        <a:bodyPr vertOverflow="clip" wrap="square" lIns="91440" tIns="45720" rIns="91440" bIns="45720" anchor="t" upright="1"/>
        <a:lstStyle/>
        <a:p>
          <a:pPr marL="0" marR="0" lvl="0" indent="0" algn="dist" defTabSz="914400" rtl="0" eaLnBrk="1" fontAlgn="auto" latinLnBrk="0" hangingPunct="1">
            <a:lnSpc>
              <a:spcPct val="1000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2525</a:t>
          </a:r>
        </a:p>
        <a:p>
          <a:pPr marL="0" marR="0" lvl="0" indent="0" algn="dist" defTabSz="914400" rtl="0" eaLnBrk="1" fontAlgn="auto" latinLnBrk="0" hangingPunct="1">
            <a:lnSpc>
              <a:spcPct val="1000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85</a:t>
          </a:r>
        </a:p>
      </xdr:txBody>
    </xdr:sp>
    <xdr:clientData/>
  </xdr:twoCellAnchor>
  <xdr:twoCellAnchor>
    <xdr:from>
      <xdr:col>9</xdr:col>
      <xdr:colOff>0</xdr:colOff>
      <xdr:row>6</xdr:row>
      <xdr:rowOff>1028700</xdr:rowOff>
    </xdr:from>
    <xdr:to>
      <xdr:col>9</xdr:col>
      <xdr:colOff>0</xdr:colOff>
      <xdr:row>7</xdr:row>
      <xdr:rowOff>0</xdr:rowOff>
    </xdr:to>
    <xdr:sp macro="" textlink="">
      <xdr:nvSpPr>
        <xdr:cNvPr id="19" name="Oval 134"/>
        <xdr:cNvSpPr>
          <a:spLocks noChangeArrowheads="1"/>
        </xdr:cNvSpPr>
      </xdr:nvSpPr>
      <xdr:spPr bwMode="auto">
        <a:xfrm>
          <a:off x="11201400" y="2181225"/>
          <a:ext cx="0" cy="0"/>
        </a:xfrm>
        <a:prstGeom prst="ellipse">
          <a:avLst/>
        </a:prstGeom>
        <a:solidFill>
          <a:srgbClr val="FFFFFF"/>
        </a:solidFill>
        <a:ln w="9525">
          <a:solidFill>
            <a:srgbClr val="000000"/>
          </a:solidFill>
          <a:round/>
          <a:headEnd/>
          <a:tailEnd/>
        </a:ln>
      </xdr:spPr>
      <xdr:txBody>
        <a:bodyPr vertOverflow="clip" wrap="square" lIns="91440" tIns="45720" rIns="91440" bIns="4572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12</a:t>
          </a:r>
        </a:p>
      </xdr:txBody>
    </xdr:sp>
    <xdr:clientData/>
  </xdr:twoCellAnchor>
  <xdr:twoCellAnchor>
    <xdr:from>
      <xdr:col>5</xdr:col>
      <xdr:colOff>0</xdr:colOff>
      <xdr:row>6</xdr:row>
      <xdr:rowOff>1181100</xdr:rowOff>
    </xdr:from>
    <xdr:to>
      <xdr:col>5</xdr:col>
      <xdr:colOff>0</xdr:colOff>
      <xdr:row>8</xdr:row>
      <xdr:rowOff>0</xdr:rowOff>
    </xdr:to>
    <xdr:sp macro="" textlink="">
      <xdr:nvSpPr>
        <xdr:cNvPr id="20" name="Oval 135"/>
        <xdr:cNvSpPr>
          <a:spLocks noChangeArrowheads="1"/>
        </xdr:cNvSpPr>
      </xdr:nvSpPr>
      <xdr:spPr bwMode="auto">
        <a:xfrm>
          <a:off x="8296275" y="2181225"/>
          <a:ext cx="0" cy="190500"/>
        </a:xfrm>
        <a:prstGeom prst="ellipse">
          <a:avLst/>
        </a:prstGeom>
        <a:solidFill>
          <a:srgbClr val="FFFFFF"/>
        </a:solidFill>
        <a:ln w="9525">
          <a:solidFill>
            <a:srgbClr val="000000"/>
          </a:solidFill>
          <a:round/>
          <a:headEnd/>
          <a:tailEnd/>
        </a:ln>
      </xdr:spPr>
      <xdr:txBody>
        <a:bodyPr vertOverflow="clip" wrap="square" lIns="91440" tIns="45720" rIns="91440" bIns="45720" anchor="t" upright="1"/>
        <a:lstStyle/>
        <a:p>
          <a:pPr marL="0" marR="0" lvl="0" indent="0" algn="l" defTabSz="914400" rtl="0" eaLnBrk="1" fontAlgn="auto" latinLnBrk="0" hangingPunct="1">
            <a:lnSpc>
              <a:spcPts val="4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17</a:t>
          </a:r>
        </a:p>
        <a:p>
          <a:pPr marL="0" marR="0" lvl="0" indent="0" algn="l" defTabSz="914400" rtl="0" eaLnBrk="1" fontAlgn="auto" latinLnBrk="0" hangingPunct="1">
            <a:lnSpc>
              <a:spcPts val="7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17</a:t>
          </a:r>
        </a:p>
      </xdr:txBody>
    </xdr:sp>
    <xdr:clientData/>
  </xdr:twoCellAnchor>
  <xdr:twoCellAnchor>
    <xdr:from>
      <xdr:col>5</xdr:col>
      <xdr:colOff>0</xdr:colOff>
      <xdr:row>6</xdr:row>
      <xdr:rowOff>1171575</xdr:rowOff>
    </xdr:from>
    <xdr:to>
      <xdr:col>5</xdr:col>
      <xdr:colOff>0</xdr:colOff>
      <xdr:row>8</xdr:row>
      <xdr:rowOff>0</xdr:rowOff>
    </xdr:to>
    <xdr:sp macro="" textlink="">
      <xdr:nvSpPr>
        <xdr:cNvPr id="21" name="Oval 136"/>
        <xdr:cNvSpPr>
          <a:spLocks noChangeArrowheads="1"/>
        </xdr:cNvSpPr>
      </xdr:nvSpPr>
      <xdr:spPr bwMode="auto">
        <a:xfrm>
          <a:off x="8296275" y="2181225"/>
          <a:ext cx="0" cy="190500"/>
        </a:xfrm>
        <a:prstGeom prst="ellipse">
          <a:avLst/>
        </a:prstGeom>
        <a:solidFill>
          <a:srgbClr val="FFFFFF"/>
        </a:solidFill>
        <a:ln w="9525">
          <a:solidFill>
            <a:srgbClr val="000000"/>
          </a:solidFill>
          <a:round/>
          <a:headEnd/>
          <a:tailEnd/>
        </a:ln>
      </xdr:spPr>
      <xdr:txBody>
        <a:bodyPr vertOverflow="clip" wrap="square" lIns="91440" tIns="45720" rIns="91440" bIns="4572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18</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18</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18</a:t>
          </a:r>
        </a:p>
      </xdr:txBody>
    </xdr:sp>
    <xdr:clientData/>
  </xdr:twoCellAnchor>
  <xdr:twoCellAnchor>
    <xdr:from>
      <xdr:col>5</xdr:col>
      <xdr:colOff>0</xdr:colOff>
      <xdr:row>6</xdr:row>
      <xdr:rowOff>1171575</xdr:rowOff>
    </xdr:from>
    <xdr:to>
      <xdr:col>5</xdr:col>
      <xdr:colOff>0</xdr:colOff>
      <xdr:row>8</xdr:row>
      <xdr:rowOff>0</xdr:rowOff>
    </xdr:to>
    <xdr:sp macro="" textlink="">
      <xdr:nvSpPr>
        <xdr:cNvPr id="22" name="Oval 137"/>
        <xdr:cNvSpPr>
          <a:spLocks noChangeArrowheads="1"/>
        </xdr:cNvSpPr>
      </xdr:nvSpPr>
      <xdr:spPr bwMode="auto">
        <a:xfrm>
          <a:off x="8296275" y="2181225"/>
          <a:ext cx="0" cy="190500"/>
        </a:xfrm>
        <a:prstGeom prst="ellipse">
          <a:avLst/>
        </a:prstGeom>
        <a:solidFill>
          <a:srgbClr val="FFFFFF"/>
        </a:solidFill>
        <a:ln w="9525">
          <a:solidFill>
            <a:srgbClr val="000000"/>
          </a:solidFill>
          <a:round/>
          <a:headEnd/>
          <a:tailEnd/>
        </a:ln>
      </xdr:spPr>
      <xdr:txBody>
        <a:bodyPr vertOverflow="clip" wrap="square" lIns="91440" tIns="45720" rIns="91440" bIns="4572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19</a:t>
          </a:r>
        </a:p>
      </xdr:txBody>
    </xdr:sp>
    <xdr:clientData/>
  </xdr:twoCellAnchor>
  <xdr:twoCellAnchor>
    <xdr:from>
      <xdr:col>5</xdr:col>
      <xdr:colOff>0</xdr:colOff>
      <xdr:row>6</xdr:row>
      <xdr:rowOff>1171575</xdr:rowOff>
    </xdr:from>
    <xdr:to>
      <xdr:col>5</xdr:col>
      <xdr:colOff>0</xdr:colOff>
      <xdr:row>8</xdr:row>
      <xdr:rowOff>0</xdr:rowOff>
    </xdr:to>
    <xdr:sp macro="" textlink="">
      <xdr:nvSpPr>
        <xdr:cNvPr id="23" name="Oval 138"/>
        <xdr:cNvSpPr>
          <a:spLocks noChangeArrowheads="1"/>
        </xdr:cNvSpPr>
      </xdr:nvSpPr>
      <xdr:spPr bwMode="auto">
        <a:xfrm>
          <a:off x="8296275" y="2181225"/>
          <a:ext cx="0" cy="190500"/>
        </a:xfrm>
        <a:prstGeom prst="ellipse">
          <a:avLst/>
        </a:prstGeom>
        <a:solidFill>
          <a:srgbClr val="FFFFFF"/>
        </a:solidFill>
        <a:ln w="9525">
          <a:solidFill>
            <a:srgbClr val="000000"/>
          </a:solidFill>
          <a:round/>
          <a:headEnd/>
          <a:tailEnd/>
        </a:ln>
      </xdr:spPr>
      <xdr:txBody>
        <a:bodyPr vertOverflow="clip" wrap="square" lIns="91440" tIns="45720" rIns="91440" bIns="45720" anchor="t" upright="1"/>
        <a:lstStyle/>
        <a:p>
          <a:pPr marL="0" marR="0" lvl="0" indent="0" algn="l" defTabSz="914400" rtl="0" eaLnBrk="1" fontAlgn="auto" latinLnBrk="0" hangingPunct="1">
            <a:lnSpc>
              <a:spcPts val="7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20</a:t>
          </a:r>
        </a:p>
        <a:p>
          <a:pPr marL="0" marR="0" lvl="0" indent="0" algn="l" defTabSz="914400" rtl="0" eaLnBrk="1" fontAlgn="auto" latinLnBrk="0" hangingPunct="1">
            <a:lnSpc>
              <a:spcPts val="7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20</a:t>
          </a:r>
        </a:p>
      </xdr:txBody>
    </xdr:sp>
    <xdr:clientData/>
  </xdr:twoCellAnchor>
  <xdr:twoCellAnchor>
    <xdr:from>
      <xdr:col>6</xdr:col>
      <xdr:colOff>0</xdr:colOff>
      <xdr:row>6</xdr:row>
      <xdr:rowOff>1171575</xdr:rowOff>
    </xdr:from>
    <xdr:to>
      <xdr:col>6</xdr:col>
      <xdr:colOff>0</xdr:colOff>
      <xdr:row>8</xdr:row>
      <xdr:rowOff>0</xdr:rowOff>
    </xdr:to>
    <xdr:sp macro="" textlink="">
      <xdr:nvSpPr>
        <xdr:cNvPr id="24" name="Oval 140"/>
        <xdr:cNvSpPr>
          <a:spLocks noChangeArrowheads="1"/>
        </xdr:cNvSpPr>
      </xdr:nvSpPr>
      <xdr:spPr bwMode="auto">
        <a:xfrm>
          <a:off x="9134475" y="2181225"/>
          <a:ext cx="0" cy="190500"/>
        </a:xfrm>
        <a:prstGeom prst="ellipse">
          <a:avLst/>
        </a:prstGeom>
        <a:solidFill>
          <a:srgbClr val="FFFFFF"/>
        </a:solidFill>
        <a:ln w="9525">
          <a:solidFill>
            <a:srgbClr val="000000"/>
          </a:solidFill>
          <a:round/>
          <a:headEnd/>
          <a:tailEnd/>
        </a:ln>
      </xdr:spPr>
      <xdr:txBody>
        <a:bodyPr vertOverflow="clip" wrap="square" lIns="91440" tIns="45720" rIns="91440" bIns="4572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22</a:t>
          </a:r>
        </a:p>
      </xdr:txBody>
    </xdr:sp>
    <xdr:clientData/>
  </xdr:twoCellAnchor>
  <xdr:twoCellAnchor>
    <xdr:from>
      <xdr:col>6</xdr:col>
      <xdr:colOff>0</xdr:colOff>
      <xdr:row>6</xdr:row>
      <xdr:rowOff>1171575</xdr:rowOff>
    </xdr:from>
    <xdr:to>
      <xdr:col>6</xdr:col>
      <xdr:colOff>0</xdr:colOff>
      <xdr:row>8</xdr:row>
      <xdr:rowOff>0</xdr:rowOff>
    </xdr:to>
    <xdr:sp macro="" textlink="">
      <xdr:nvSpPr>
        <xdr:cNvPr id="25" name="Oval 141"/>
        <xdr:cNvSpPr>
          <a:spLocks noChangeArrowheads="1"/>
        </xdr:cNvSpPr>
      </xdr:nvSpPr>
      <xdr:spPr bwMode="auto">
        <a:xfrm>
          <a:off x="9134475" y="2181225"/>
          <a:ext cx="0" cy="190500"/>
        </a:xfrm>
        <a:prstGeom prst="ellipse">
          <a:avLst/>
        </a:prstGeom>
        <a:solidFill>
          <a:srgbClr val="FFFFFF"/>
        </a:solidFill>
        <a:ln w="9525">
          <a:solidFill>
            <a:srgbClr val="000000"/>
          </a:solidFill>
          <a:round/>
          <a:headEnd/>
          <a:tailEnd/>
        </a:ln>
      </xdr:spPr>
      <xdr:txBody>
        <a:bodyPr vertOverflow="clip" wrap="square" lIns="91440" tIns="45720" rIns="91440" bIns="45720" anchor="t" upright="1"/>
        <a:lstStyle/>
        <a:p>
          <a:pPr marL="0" marR="0" lvl="0" indent="0" algn="l" defTabSz="914400" rtl="0" eaLnBrk="1" fontAlgn="auto" latinLnBrk="0" hangingPunct="1">
            <a:lnSpc>
              <a:spcPts val="7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23</a:t>
          </a:r>
        </a:p>
        <a:p>
          <a:pPr marL="0" marR="0" lvl="0" indent="0" algn="l" defTabSz="914400" rtl="0" eaLnBrk="1" fontAlgn="auto" latinLnBrk="0" hangingPunct="1">
            <a:lnSpc>
              <a:spcPts val="7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23</a:t>
          </a:r>
        </a:p>
      </xdr:txBody>
    </xdr:sp>
    <xdr:clientData/>
  </xdr:twoCellAnchor>
  <xdr:twoCellAnchor>
    <xdr:from>
      <xdr:col>6</xdr:col>
      <xdr:colOff>0</xdr:colOff>
      <xdr:row>6</xdr:row>
      <xdr:rowOff>1171575</xdr:rowOff>
    </xdr:from>
    <xdr:to>
      <xdr:col>6</xdr:col>
      <xdr:colOff>0</xdr:colOff>
      <xdr:row>8</xdr:row>
      <xdr:rowOff>0</xdr:rowOff>
    </xdr:to>
    <xdr:sp macro="" textlink="">
      <xdr:nvSpPr>
        <xdr:cNvPr id="26" name="Oval 142"/>
        <xdr:cNvSpPr>
          <a:spLocks noChangeArrowheads="1"/>
        </xdr:cNvSpPr>
      </xdr:nvSpPr>
      <xdr:spPr bwMode="auto">
        <a:xfrm>
          <a:off x="9134475" y="2181225"/>
          <a:ext cx="0" cy="190500"/>
        </a:xfrm>
        <a:prstGeom prst="ellipse">
          <a:avLst/>
        </a:prstGeom>
        <a:solidFill>
          <a:srgbClr val="FFFFFF"/>
        </a:solidFill>
        <a:ln w="9525">
          <a:solidFill>
            <a:srgbClr val="000000"/>
          </a:solidFill>
          <a:round/>
          <a:headEnd/>
          <a:tailEnd/>
        </a:ln>
      </xdr:spPr>
      <xdr:txBody>
        <a:bodyPr vertOverflow="clip" wrap="square" lIns="91440" tIns="45720" rIns="91440" bIns="4572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24</a:t>
          </a:r>
        </a:p>
      </xdr:txBody>
    </xdr:sp>
    <xdr:clientData/>
  </xdr:twoCellAnchor>
  <xdr:twoCellAnchor>
    <xdr:from>
      <xdr:col>6</xdr:col>
      <xdr:colOff>0</xdr:colOff>
      <xdr:row>6</xdr:row>
      <xdr:rowOff>1038225</xdr:rowOff>
    </xdr:from>
    <xdr:to>
      <xdr:col>6</xdr:col>
      <xdr:colOff>0</xdr:colOff>
      <xdr:row>8</xdr:row>
      <xdr:rowOff>0</xdr:rowOff>
    </xdr:to>
    <xdr:sp macro="" textlink="">
      <xdr:nvSpPr>
        <xdr:cNvPr id="27" name="Oval 143"/>
        <xdr:cNvSpPr>
          <a:spLocks noChangeArrowheads="1"/>
        </xdr:cNvSpPr>
      </xdr:nvSpPr>
      <xdr:spPr bwMode="auto">
        <a:xfrm>
          <a:off x="9134475" y="2181225"/>
          <a:ext cx="0" cy="190500"/>
        </a:xfrm>
        <a:prstGeom prst="ellipse">
          <a:avLst/>
        </a:prstGeom>
        <a:solidFill>
          <a:srgbClr val="FFFFFF"/>
        </a:solidFill>
        <a:ln w="9525">
          <a:solidFill>
            <a:srgbClr val="000000"/>
          </a:solidFill>
          <a:round/>
          <a:headEnd/>
          <a:tailEnd/>
        </a:ln>
      </xdr:spPr>
      <xdr:txBody>
        <a:bodyPr vertOverflow="clip" wrap="square" lIns="91440" tIns="45720" rIns="91440" bIns="45720" anchor="t" upright="1"/>
        <a:lstStyle/>
        <a:p>
          <a:pPr marL="0" marR="0" lvl="0" indent="0" algn="dist" defTabSz="914400" rtl="0" eaLnBrk="1" fontAlgn="auto" latinLnBrk="0" hangingPunct="1">
            <a:lnSpc>
              <a:spcPct val="1000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2525</a:t>
          </a:r>
        </a:p>
        <a:p>
          <a:pPr marL="0" marR="0" lvl="0" indent="0" algn="dist" defTabSz="914400" rtl="0" eaLnBrk="1" fontAlgn="auto" latinLnBrk="0" hangingPunct="1">
            <a:lnSpc>
              <a:spcPct val="1000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85</a:t>
          </a:r>
        </a:p>
      </xdr:txBody>
    </xdr:sp>
    <xdr:clientData/>
  </xdr:twoCellAnchor>
  <xdr:twoCellAnchor>
    <xdr:from>
      <xdr:col>5</xdr:col>
      <xdr:colOff>0</xdr:colOff>
      <xdr:row>6</xdr:row>
      <xdr:rowOff>1181100</xdr:rowOff>
    </xdr:from>
    <xdr:to>
      <xdr:col>5</xdr:col>
      <xdr:colOff>0</xdr:colOff>
      <xdr:row>8</xdr:row>
      <xdr:rowOff>0</xdr:rowOff>
    </xdr:to>
    <xdr:sp macro="" textlink="">
      <xdr:nvSpPr>
        <xdr:cNvPr id="28" name="Oval 55"/>
        <xdr:cNvSpPr>
          <a:spLocks noChangeArrowheads="1"/>
        </xdr:cNvSpPr>
      </xdr:nvSpPr>
      <xdr:spPr bwMode="auto">
        <a:xfrm>
          <a:off x="8296275" y="2181225"/>
          <a:ext cx="0" cy="190500"/>
        </a:xfrm>
        <a:prstGeom prst="ellipse">
          <a:avLst/>
        </a:prstGeom>
        <a:solidFill>
          <a:srgbClr val="FFFFFF"/>
        </a:solidFill>
        <a:ln w="9525">
          <a:solidFill>
            <a:srgbClr val="000000"/>
          </a:solidFill>
          <a:round/>
          <a:headEnd/>
          <a:tailEnd/>
        </a:ln>
      </xdr:spPr>
      <xdr:txBody>
        <a:bodyPr vertOverflow="clip" wrap="square" lIns="91440" tIns="45720" rIns="91440" bIns="45720" anchor="t" upright="1"/>
        <a:lstStyle/>
        <a:p>
          <a:pPr marL="0" marR="0" lvl="0" indent="0" algn="l" defTabSz="914400" rtl="1" eaLnBrk="1" fontAlgn="auto" latinLnBrk="0" hangingPunct="1">
            <a:lnSpc>
              <a:spcPts val="4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17</a:t>
          </a:r>
        </a:p>
        <a:p>
          <a:pPr marL="0" marR="0" lvl="0" indent="0" algn="l" defTabSz="914400" rtl="1" eaLnBrk="1" fontAlgn="auto" latinLnBrk="0" hangingPunct="1">
            <a:lnSpc>
              <a:spcPts val="7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17</a:t>
          </a:r>
        </a:p>
      </xdr:txBody>
    </xdr:sp>
    <xdr:clientData/>
  </xdr:twoCellAnchor>
  <xdr:twoCellAnchor>
    <xdr:from>
      <xdr:col>5</xdr:col>
      <xdr:colOff>0</xdr:colOff>
      <xdr:row>6</xdr:row>
      <xdr:rowOff>1171575</xdr:rowOff>
    </xdr:from>
    <xdr:to>
      <xdr:col>5</xdr:col>
      <xdr:colOff>0</xdr:colOff>
      <xdr:row>8</xdr:row>
      <xdr:rowOff>0</xdr:rowOff>
    </xdr:to>
    <xdr:sp macro="" textlink="">
      <xdr:nvSpPr>
        <xdr:cNvPr id="29" name="Oval 56"/>
        <xdr:cNvSpPr>
          <a:spLocks noChangeArrowheads="1"/>
        </xdr:cNvSpPr>
      </xdr:nvSpPr>
      <xdr:spPr bwMode="auto">
        <a:xfrm>
          <a:off x="8296275" y="2181225"/>
          <a:ext cx="0" cy="190500"/>
        </a:xfrm>
        <a:prstGeom prst="ellipse">
          <a:avLst/>
        </a:prstGeom>
        <a:solidFill>
          <a:srgbClr val="FFFFFF"/>
        </a:solidFill>
        <a:ln w="9525">
          <a:solidFill>
            <a:srgbClr val="000000"/>
          </a:solidFill>
          <a:round/>
          <a:headEnd/>
          <a:tailEnd/>
        </a:ln>
      </xdr:spPr>
      <xdr:txBody>
        <a:bodyPr vertOverflow="clip" wrap="square" lIns="91440" tIns="45720" rIns="91440" bIns="45720" anchor="t" upright="1"/>
        <a:lstStyle/>
        <a:p>
          <a:pPr marL="0" marR="0" lvl="0" indent="0" algn="l" defTabSz="914400" rtl="1" eaLnBrk="1" fontAlgn="auto" latinLnBrk="0" hangingPunct="1">
            <a:lnSpc>
              <a:spcPct val="1000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18</a:t>
          </a:r>
        </a:p>
        <a:p>
          <a:pPr marL="0" marR="0" lvl="0" indent="0" algn="l" defTabSz="914400" rtl="1" eaLnBrk="1" fontAlgn="auto" latinLnBrk="0" hangingPunct="1">
            <a:lnSpc>
              <a:spcPct val="1000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18</a:t>
          </a:r>
        </a:p>
        <a:p>
          <a:pPr marL="0" marR="0" lvl="0" indent="0" algn="l" defTabSz="914400" rtl="1" eaLnBrk="1" fontAlgn="auto" latinLnBrk="0" hangingPunct="1">
            <a:lnSpc>
              <a:spcPct val="1000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18</a:t>
          </a:r>
        </a:p>
      </xdr:txBody>
    </xdr:sp>
    <xdr:clientData/>
  </xdr:twoCellAnchor>
  <xdr:twoCellAnchor>
    <xdr:from>
      <xdr:col>5</xdr:col>
      <xdr:colOff>0</xdr:colOff>
      <xdr:row>6</xdr:row>
      <xdr:rowOff>1171575</xdr:rowOff>
    </xdr:from>
    <xdr:to>
      <xdr:col>5</xdr:col>
      <xdr:colOff>0</xdr:colOff>
      <xdr:row>8</xdr:row>
      <xdr:rowOff>0</xdr:rowOff>
    </xdr:to>
    <xdr:sp macro="" textlink="">
      <xdr:nvSpPr>
        <xdr:cNvPr id="30" name="Oval 57"/>
        <xdr:cNvSpPr>
          <a:spLocks noChangeArrowheads="1"/>
        </xdr:cNvSpPr>
      </xdr:nvSpPr>
      <xdr:spPr bwMode="auto">
        <a:xfrm>
          <a:off x="8296275" y="2181225"/>
          <a:ext cx="0" cy="190500"/>
        </a:xfrm>
        <a:prstGeom prst="ellipse">
          <a:avLst/>
        </a:prstGeom>
        <a:solidFill>
          <a:srgbClr val="FFFFFF"/>
        </a:solidFill>
        <a:ln w="9525">
          <a:solidFill>
            <a:srgbClr val="000000"/>
          </a:solidFill>
          <a:round/>
          <a:headEnd/>
          <a:tailEnd/>
        </a:ln>
      </xdr:spPr>
      <xdr:txBody>
        <a:bodyPr vertOverflow="clip" wrap="square" lIns="91440" tIns="45720" rIns="91440" bIns="45720" anchor="t" upright="1"/>
        <a:lstStyle/>
        <a:p>
          <a:pPr marL="0" marR="0" lvl="0" indent="0" algn="l" defTabSz="914400" rtl="1" eaLnBrk="1" fontAlgn="auto" latinLnBrk="0" hangingPunct="1">
            <a:lnSpc>
              <a:spcPct val="1000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19</a:t>
          </a:r>
        </a:p>
      </xdr:txBody>
    </xdr:sp>
    <xdr:clientData/>
  </xdr:twoCellAnchor>
  <xdr:twoCellAnchor>
    <xdr:from>
      <xdr:col>5</xdr:col>
      <xdr:colOff>0</xdr:colOff>
      <xdr:row>6</xdr:row>
      <xdr:rowOff>1171575</xdr:rowOff>
    </xdr:from>
    <xdr:to>
      <xdr:col>5</xdr:col>
      <xdr:colOff>0</xdr:colOff>
      <xdr:row>8</xdr:row>
      <xdr:rowOff>0</xdr:rowOff>
    </xdr:to>
    <xdr:sp macro="" textlink="">
      <xdr:nvSpPr>
        <xdr:cNvPr id="31" name="Oval 58"/>
        <xdr:cNvSpPr>
          <a:spLocks noChangeArrowheads="1"/>
        </xdr:cNvSpPr>
      </xdr:nvSpPr>
      <xdr:spPr bwMode="auto">
        <a:xfrm>
          <a:off x="8296275" y="2181225"/>
          <a:ext cx="0" cy="190500"/>
        </a:xfrm>
        <a:prstGeom prst="ellipse">
          <a:avLst/>
        </a:prstGeom>
        <a:solidFill>
          <a:srgbClr val="FFFFFF"/>
        </a:solidFill>
        <a:ln w="9525">
          <a:solidFill>
            <a:srgbClr val="000000"/>
          </a:solidFill>
          <a:round/>
          <a:headEnd/>
          <a:tailEnd/>
        </a:ln>
      </xdr:spPr>
      <xdr:txBody>
        <a:bodyPr vertOverflow="clip" wrap="square" lIns="91440" tIns="45720" rIns="91440" bIns="45720" anchor="t" upright="1"/>
        <a:lstStyle/>
        <a:p>
          <a:pPr marL="0" marR="0" lvl="0" indent="0" algn="l" defTabSz="914400" rtl="1" eaLnBrk="1" fontAlgn="auto" latinLnBrk="0" hangingPunct="1">
            <a:lnSpc>
              <a:spcPts val="7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20</a:t>
          </a:r>
        </a:p>
        <a:p>
          <a:pPr marL="0" marR="0" lvl="0" indent="0" algn="l" defTabSz="914400" rtl="1" eaLnBrk="1" fontAlgn="auto" latinLnBrk="0" hangingPunct="1">
            <a:lnSpc>
              <a:spcPts val="7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20</a:t>
          </a:r>
        </a:p>
      </xdr:txBody>
    </xdr:sp>
    <xdr:clientData/>
  </xdr:twoCellAnchor>
  <xdr:twoCellAnchor>
    <xdr:from>
      <xdr:col>6</xdr:col>
      <xdr:colOff>0</xdr:colOff>
      <xdr:row>6</xdr:row>
      <xdr:rowOff>1171575</xdr:rowOff>
    </xdr:from>
    <xdr:to>
      <xdr:col>6</xdr:col>
      <xdr:colOff>0</xdr:colOff>
      <xdr:row>8</xdr:row>
      <xdr:rowOff>0</xdr:rowOff>
    </xdr:to>
    <xdr:sp macro="" textlink="">
      <xdr:nvSpPr>
        <xdr:cNvPr id="32" name="Oval 60"/>
        <xdr:cNvSpPr>
          <a:spLocks noChangeArrowheads="1"/>
        </xdr:cNvSpPr>
      </xdr:nvSpPr>
      <xdr:spPr bwMode="auto">
        <a:xfrm>
          <a:off x="9134475" y="2181225"/>
          <a:ext cx="0" cy="190500"/>
        </a:xfrm>
        <a:prstGeom prst="ellipse">
          <a:avLst/>
        </a:prstGeom>
        <a:solidFill>
          <a:srgbClr val="FFFFFF"/>
        </a:solidFill>
        <a:ln w="9525">
          <a:solidFill>
            <a:srgbClr val="000000"/>
          </a:solidFill>
          <a:round/>
          <a:headEnd/>
          <a:tailEnd/>
        </a:ln>
      </xdr:spPr>
      <xdr:txBody>
        <a:bodyPr vertOverflow="clip" wrap="square" lIns="91440" tIns="45720" rIns="91440" bIns="45720" anchor="t" upright="1"/>
        <a:lstStyle/>
        <a:p>
          <a:pPr marL="0" marR="0" lvl="0" indent="0" algn="l" defTabSz="914400" rtl="1" eaLnBrk="1" fontAlgn="auto" latinLnBrk="0" hangingPunct="1">
            <a:lnSpc>
              <a:spcPct val="1000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22</a:t>
          </a:r>
        </a:p>
      </xdr:txBody>
    </xdr:sp>
    <xdr:clientData/>
  </xdr:twoCellAnchor>
  <xdr:twoCellAnchor>
    <xdr:from>
      <xdr:col>6</xdr:col>
      <xdr:colOff>0</xdr:colOff>
      <xdr:row>6</xdr:row>
      <xdr:rowOff>1171575</xdr:rowOff>
    </xdr:from>
    <xdr:to>
      <xdr:col>6</xdr:col>
      <xdr:colOff>0</xdr:colOff>
      <xdr:row>8</xdr:row>
      <xdr:rowOff>0</xdr:rowOff>
    </xdr:to>
    <xdr:sp macro="" textlink="">
      <xdr:nvSpPr>
        <xdr:cNvPr id="33" name="Oval 61"/>
        <xdr:cNvSpPr>
          <a:spLocks noChangeArrowheads="1"/>
        </xdr:cNvSpPr>
      </xdr:nvSpPr>
      <xdr:spPr bwMode="auto">
        <a:xfrm>
          <a:off x="9134475" y="2181225"/>
          <a:ext cx="0" cy="190500"/>
        </a:xfrm>
        <a:prstGeom prst="ellipse">
          <a:avLst/>
        </a:prstGeom>
        <a:solidFill>
          <a:srgbClr val="FFFFFF"/>
        </a:solidFill>
        <a:ln w="9525">
          <a:solidFill>
            <a:srgbClr val="000000"/>
          </a:solidFill>
          <a:round/>
          <a:headEnd/>
          <a:tailEnd/>
        </a:ln>
      </xdr:spPr>
      <xdr:txBody>
        <a:bodyPr vertOverflow="clip" wrap="square" lIns="91440" tIns="45720" rIns="91440" bIns="45720" anchor="t" upright="1"/>
        <a:lstStyle/>
        <a:p>
          <a:pPr marL="0" marR="0" lvl="0" indent="0" algn="l" defTabSz="914400" rtl="1" eaLnBrk="1" fontAlgn="auto" latinLnBrk="0" hangingPunct="1">
            <a:lnSpc>
              <a:spcPts val="7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23</a:t>
          </a:r>
        </a:p>
        <a:p>
          <a:pPr marL="0" marR="0" lvl="0" indent="0" algn="l" defTabSz="914400" rtl="1" eaLnBrk="1" fontAlgn="auto" latinLnBrk="0" hangingPunct="1">
            <a:lnSpc>
              <a:spcPts val="7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23</a:t>
          </a:r>
        </a:p>
      </xdr:txBody>
    </xdr:sp>
    <xdr:clientData/>
  </xdr:twoCellAnchor>
  <xdr:twoCellAnchor>
    <xdr:from>
      <xdr:col>6</xdr:col>
      <xdr:colOff>0</xdr:colOff>
      <xdr:row>6</xdr:row>
      <xdr:rowOff>1171575</xdr:rowOff>
    </xdr:from>
    <xdr:to>
      <xdr:col>6</xdr:col>
      <xdr:colOff>0</xdr:colOff>
      <xdr:row>8</xdr:row>
      <xdr:rowOff>0</xdr:rowOff>
    </xdr:to>
    <xdr:sp macro="" textlink="">
      <xdr:nvSpPr>
        <xdr:cNvPr id="34" name="Oval 62"/>
        <xdr:cNvSpPr>
          <a:spLocks noChangeArrowheads="1"/>
        </xdr:cNvSpPr>
      </xdr:nvSpPr>
      <xdr:spPr bwMode="auto">
        <a:xfrm>
          <a:off x="9134475" y="2181225"/>
          <a:ext cx="0" cy="190500"/>
        </a:xfrm>
        <a:prstGeom prst="ellipse">
          <a:avLst/>
        </a:prstGeom>
        <a:solidFill>
          <a:srgbClr val="FFFFFF"/>
        </a:solidFill>
        <a:ln w="9525">
          <a:solidFill>
            <a:srgbClr val="000000"/>
          </a:solidFill>
          <a:round/>
          <a:headEnd/>
          <a:tailEnd/>
        </a:ln>
      </xdr:spPr>
      <xdr:txBody>
        <a:bodyPr vertOverflow="clip" wrap="square" lIns="91440" tIns="45720" rIns="91440" bIns="45720" anchor="t" upright="1"/>
        <a:lstStyle/>
        <a:p>
          <a:pPr marL="0" marR="0" lvl="0" indent="0" algn="l" defTabSz="914400" rtl="1" eaLnBrk="1" fontAlgn="auto" latinLnBrk="0" hangingPunct="1">
            <a:lnSpc>
              <a:spcPct val="1000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24</a:t>
          </a:r>
        </a:p>
      </xdr:txBody>
    </xdr:sp>
    <xdr:clientData/>
  </xdr:twoCellAnchor>
  <xdr:twoCellAnchor>
    <xdr:from>
      <xdr:col>6</xdr:col>
      <xdr:colOff>0</xdr:colOff>
      <xdr:row>6</xdr:row>
      <xdr:rowOff>1038225</xdr:rowOff>
    </xdr:from>
    <xdr:to>
      <xdr:col>6</xdr:col>
      <xdr:colOff>0</xdr:colOff>
      <xdr:row>8</xdr:row>
      <xdr:rowOff>0</xdr:rowOff>
    </xdr:to>
    <xdr:sp macro="" textlink="">
      <xdr:nvSpPr>
        <xdr:cNvPr id="35" name="Oval 63"/>
        <xdr:cNvSpPr>
          <a:spLocks noChangeArrowheads="1"/>
        </xdr:cNvSpPr>
      </xdr:nvSpPr>
      <xdr:spPr bwMode="auto">
        <a:xfrm>
          <a:off x="9134475" y="2181225"/>
          <a:ext cx="0" cy="190500"/>
        </a:xfrm>
        <a:prstGeom prst="ellipse">
          <a:avLst/>
        </a:prstGeom>
        <a:solidFill>
          <a:srgbClr val="FFFFFF"/>
        </a:solidFill>
        <a:ln w="9525">
          <a:solidFill>
            <a:srgbClr val="000000"/>
          </a:solidFill>
          <a:round/>
          <a:headEnd/>
          <a:tailEnd/>
        </a:ln>
      </xdr:spPr>
      <xdr:txBody>
        <a:bodyPr vertOverflow="clip" wrap="square" lIns="91440" tIns="45720" rIns="91440" bIns="45720" anchor="t" upright="1"/>
        <a:lstStyle/>
        <a:p>
          <a:pPr marL="0" marR="0" lvl="0" indent="0" algn="dist" defTabSz="914400" rtl="1" eaLnBrk="1" fontAlgn="auto" latinLnBrk="0" hangingPunct="1">
            <a:lnSpc>
              <a:spcPct val="1000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2525</a:t>
          </a:r>
        </a:p>
        <a:p>
          <a:pPr marL="0" marR="0" lvl="0" indent="0" algn="dist" defTabSz="914400" rtl="1" eaLnBrk="1" fontAlgn="auto" latinLnBrk="0" hangingPunct="1">
            <a:lnSpc>
              <a:spcPct val="1000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85</a:t>
          </a:r>
        </a:p>
      </xdr:txBody>
    </xdr:sp>
    <xdr:clientData/>
  </xdr:twoCellAnchor>
  <xdr:twoCellAnchor>
    <xdr:from>
      <xdr:col>5</xdr:col>
      <xdr:colOff>0</xdr:colOff>
      <xdr:row>6</xdr:row>
      <xdr:rowOff>1181100</xdr:rowOff>
    </xdr:from>
    <xdr:to>
      <xdr:col>5</xdr:col>
      <xdr:colOff>0</xdr:colOff>
      <xdr:row>8</xdr:row>
      <xdr:rowOff>0</xdr:rowOff>
    </xdr:to>
    <xdr:sp macro="" textlink="">
      <xdr:nvSpPr>
        <xdr:cNvPr id="36" name="Oval 135"/>
        <xdr:cNvSpPr>
          <a:spLocks noChangeArrowheads="1"/>
        </xdr:cNvSpPr>
      </xdr:nvSpPr>
      <xdr:spPr bwMode="auto">
        <a:xfrm>
          <a:off x="8296275" y="2181225"/>
          <a:ext cx="0" cy="190500"/>
        </a:xfrm>
        <a:prstGeom prst="ellipse">
          <a:avLst/>
        </a:prstGeom>
        <a:solidFill>
          <a:srgbClr val="FFFFFF"/>
        </a:solidFill>
        <a:ln w="9525">
          <a:solidFill>
            <a:srgbClr val="000000"/>
          </a:solidFill>
          <a:round/>
          <a:headEnd/>
          <a:tailEnd/>
        </a:ln>
      </xdr:spPr>
      <xdr:txBody>
        <a:bodyPr vertOverflow="clip" wrap="square" lIns="91440" tIns="45720" rIns="91440" bIns="45720" anchor="t" upright="1"/>
        <a:lstStyle/>
        <a:p>
          <a:pPr marL="0" marR="0" lvl="0" indent="0" algn="l" defTabSz="914400" rtl="1" eaLnBrk="1" fontAlgn="auto" latinLnBrk="0" hangingPunct="1">
            <a:lnSpc>
              <a:spcPts val="4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17</a:t>
          </a:r>
        </a:p>
        <a:p>
          <a:pPr marL="0" marR="0" lvl="0" indent="0" algn="l" defTabSz="914400" rtl="1" eaLnBrk="1" fontAlgn="auto" latinLnBrk="0" hangingPunct="1">
            <a:lnSpc>
              <a:spcPts val="7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17</a:t>
          </a:r>
        </a:p>
      </xdr:txBody>
    </xdr:sp>
    <xdr:clientData/>
  </xdr:twoCellAnchor>
  <xdr:twoCellAnchor>
    <xdr:from>
      <xdr:col>5</xdr:col>
      <xdr:colOff>0</xdr:colOff>
      <xdr:row>6</xdr:row>
      <xdr:rowOff>1171575</xdr:rowOff>
    </xdr:from>
    <xdr:to>
      <xdr:col>5</xdr:col>
      <xdr:colOff>0</xdr:colOff>
      <xdr:row>8</xdr:row>
      <xdr:rowOff>0</xdr:rowOff>
    </xdr:to>
    <xdr:sp macro="" textlink="">
      <xdr:nvSpPr>
        <xdr:cNvPr id="37" name="Oval 136"/>
        <xdr:cNvSpPr>
          <a:spLocks noChangeArrowheads="1"/>
        </xdr:cNvSpPr>
      </xdr:nvSpPr>
      <xdr:spPr bwMode="auto">
        <a:xfrm>
          <a:off x="8296275" y="2181225"/>
          <a:ext cx="0" cy="190500"/>
        </a:xfrm>
        <a:prstGeom prst="ellipse">
          <a:avLst/>
        </a:prstGeom>
        <a:solidFill>
          <a:srgbClr val="FFFFFF"/>
        </a:solidFill>
        <a:ln w="9525">
          <a:solidFill>
            <a:srgbClr val="000000"/>
          </a:solidFill>
          <a:round/>
          <a:headEnd/>
          <a:tailEnd/>
        </a:ln>
      </xdr:spPr>
      <xdr:txBody>
        <a:bodyPr vertOverflow="clip" wrap="square" lIns="91440" tIns="45720" rIns="91440" bIns="45720" anchor="t" upright="1"/>
        <a:lstStyle/>
        <a:p>
          <a:pPr marL="0" marR="0" lvl="0" indent="0" algn="l" defTabSz="914400" rtl="1" eaLnBrk="1" fontAlgn="auto" latinLnBrk="0" hangingPunct="1">
            <a:lnSpc>
              <a:spcPct val="1000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18</a:t>
          </a:r>
        </a:p>
        <a:p>
          <a:pPr marL="0" marR="0" lvl="0" indent="0" algn="l" defTabSz="914400" rtl="1" eaLnBrk="1" fontAlgn="auto" latinLnBrk="0" hangingPunct="1">
            <a:lnSpc>
              <a:spcPct val="1000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18</a:t>
          </a:r>
        </a:p>
        <a:p>
          <a:pPr marL="0" marR="0" lvl="0" indent="0" algn="l" defTabSz="914400" rtl="1" eaLnBrk="1" fontAlgn="auto" latinLnBrk="0" hangingPunct="1">
            <a:lnSpc>
              <a:spcPct val="1000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18</a:t>
          </a:r>
        </a:p>
      </xdr:txBody>
    </xdr:sp>
    <xdr:clientData/>
  </xdr:twoCellAnchor>
  <xdr:twoCellAnchor>
    <xdr:from>
      <xdr:col>5</xdr:col>
      <xdr:colOff>0</xdr:colOff>
      <xdr:row>6</xdr:row>
      <xdr:rowOff>1171575</xdr:rowOff>
    </xdr:from>
    <xdr:to>
      <xdr:col>5</xdr:col>
      <xdr:colOff>0</xdr:colOff>
      <xdr:row>8</xdr:row>
      <xdr:rowOff>0</xdr:rowOff>
    </xdr:to>
    <xdr:sp macro="" textlink="">
      <xdr:nvSpPr>
        <xdr:cNvPr id="38" name="Oval 137"/>
        <xdr:cNvSpPr>
          <a:spLocks noChangeArrowheads="1"/>
        </xdr:cNvSpPr>
      </xdr:nvSpPr>
      <xdr:spPr bwMode="auto">
        <a:xfrm>
          <a:off x="8296275" y="2181225"/>
          <a:ext cx="0" cy="190500"/>
        </a:xfrm>
        <a:prstGeom prst="ellipse">
          <a:avLst/>
        </a:prstGeom>
        <a:solidFill>
          <a:srgbClr val="FFFFFF"/>
        </a:solidFill>
        <a:ln w="9525">
          <a:solidFill>
            <a:srgbClr val="000000"/>
          </a:solidFill>
          <a:round/>
          <a:headEnd/>
          <a:tailEnd/>
        </a:ln>
      </xdr:spPr>
      <xdr:txBody>
        <a:bodyPr vertOverflow="clip" wrap="square" lIns="91440" tIns="45720" rIns="91440" bIns="45720" anchor="t" upright="1"/>
        <a:lstStyle/>
        <a:p>
          <a:pPr marL="0" marR="0" lvl="0" indent="0" algn="l" defTabSz="914400" rtl="1" eaLnBrk="1" fontAlgn="auto" latinLnBrk="0" hangingPunct="1">
            <a:lnSpc>
              <a:spcPct val="1000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19</a:t>
          </a:r>
        </a:p>
      </xdr:txBody>
    </xdr:sp>
    <xdr:clientData/>
  </xdr:twoCellAnchor>
  <xdr:twoCellAnchor>
    <xdr:from>
      <xdr:col>5</xdr:col>
      <xdr:colOff>0</xdr:colOff>
      <xdr:row>6</xdr:row>
      <xdr:rowOff>1171575</xdr:rowOff>
    </xdr:from>
    <xdr:to>
      <xdr:col>5</xdr:col>
      <xdr:colOff>0</xdr:colOff>
      <xdr:row>8</xdr:row>
      <xdr:rowOff>0</xdr:rowOff>
    </xdr:to>
    <xdr:sp macro="" textlink="">
      <xdr:nvSpPr>
        <xdr:cNvPr id="39" name="Oval 138"/>
        <xdr:cNvSpPr>
          <a:spLocks noChangeArrowheads="1"/>
        </xdr:cNvSpPr>
      </xdr:nvSpPr>
      <xdr:spPr bwMode="auto">
        <a:xfrm>
          <a:off x="8296275" y="2181225"/>
          <a:ext cx="0" cy="190500"/>
        </a:xfrm>
        <a:prstGeom prst="ellipse">
          <a:avLst/>
        </a:prstGeom>
        <a:solidFill>
          <a:srgbClr val="FFFFFF"/>
        </a:solidFill>
        <a:ln w="9525">
          <a:solidFill>
            <a:srgbClr val="000000"/>
          </a:solidFill>
          <a:round/>
          <a:headEnd/>
          <a:tailEnd/>
        </a:ln>
      </xdr:spPr>
      <xdr:txBody>
        <a:bodyPr vertOverflow="clip" wrap="square" lIns="91440" tIns="45720" rIns="91440" bIns="45720" anchor="t" upright="1"/>
        <a:lstStyle/>
        <a:p>
          <a:pPr marL="0" marR="0" lvl="0" indent="0" algn="l" defTabSz="914400" rtl="1" eaLnBrk="1" fontAlgn="auto" latinLnBrk="0" hangingPunct="1">
            <a:lnSpc>
              <a:spcPts val="7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20</a:t>
          </a:r>
        </a:p>
        <a:p>
          <a:pPr marL="0" marR="0" lvl="0" indent="0" algn="l" defTabSz="914400" rtl="1" eaLnBrk="1" fontAlgn="auto" latinLnBrk="0" hangingPunct="1">
            <a:lnSpc>
              <a:spcPts val="7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20</a:t>
          </a:r>
        </a:p>
      </xdr:txBody>
    </xdr:sp>
    <xdr:clientData/>
  </xdr:twoCellAnchor>
  <xdr:twoCellAnchor>
    <xdr:from>
      <xdr:col>6</xdr:col>
      <xdr:colOff>0</xdr:colOff>
      <xdr:row>6</xdr:row>
      <xdr:rowOff>1171575</xdr:rowOff>
    </xdr:from>
    <xdr:to>
      <xdr:col>6</xdr:col>
      <xdr:colOff>0</xdr:colOff>
      <xdr:row>8</xdr:row>
      <xdr:rowOff>0</xdr:rowOff>
    </xdr:to>
    <xdr:sp macro="" textlink="">
      <xdr:nvSpPr>
        <xdr:cNvPr id="40" name="Oval 140"/>
        <xdr:cNvSpPr>
          <a:spLocks noChangeArrowheads="1"/>
        </xdr:cNvSpPr>
      </xdr:nvSpPr>
      <xdr:spPr bwMode="auto">
        <a:xfrm>
          <a:off x="9134475" y="2181225"/>
          <a:ext cx="0" cy="190500"/>
        </a:xfrm>
        <a:prstGeom prst="ellipse">
          <a:avLst/>
        </a:prstGeom>
        <a:solidFill>
          <a:srgbClr val="FFFFFF"/>
        </a:solidFill>
        <a:ln w="9525">
          <a:solidFill>
            <a:srgbClr val="000000"/>
          </a:solidFill>
          <a:round/>
          <a:headEnd/>
          <a:tailEnd/>
        </a:ln>
      </xdr:spPr>
      <xdr:txBody>
        <a:bodyPr vertOverflow="clip" wrap="square" lIns="91440" tIns="45720" rIns="91440" bIns="45720" anchor="t" upright="1"/>
        <a:lstStyle/>
        <a:p>
          <a:pPr marL="0" marR="0" lvl="0" indent="0" algn="l" defTabSz="914400" rtl="1" eaLnBrk="1" fontAlgn="auto" latinLnBrk="0" hangingPunct="1">
            <a:lnSpc>
              <a:spcPct val="1000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22</a:t>
          </a:r>
        </a:p>
      </xdr:txBody>
    </xdr:sp>
    <xdr:clientData/>
  </xdr:twoCellAnchor>
  <xdr:twoCellAnchor>
    <xdr:from>
      <xdr:col>6</xdr:col>
      <xdr:colOff>0</xdr:colOff>
      <xdr:row>6</xdr:row>
      <xdr:rowOff>1171575</xdr:rowOff>
    </xdr:from>
    <xdr:to>
      <xdr:col>6</xdr:col>
      <xdr:colOff>0</xdr:colOff>
      <xdr:row>8</xdr:row>
      <xdr:rowOff>0</xdr:rowOff>
    </xdr:to>
    <xdr:sp macro="" textlink="">
      <xdr:nvSpPr>
        <xdr:cNvPr id="41" name="Oval 141"/>
        <xdr:cNvSpPr>
          <a:spLocks noChangeArrowheads="1"/>
        </xdr:cNvSpPr>
      </xdr:nvSpPr>
      <xdr:spPr bwMode="auto">
        <a:xfrm>
          <a:off x="9134475" y="2181225"/>
          <a:ext cx="0" cy="190500"/>
        </a:xfrm>
        <a:prstGeom prst="ellipse">
          <a:avLst/>
        </a:prstGeom>
        <a:solidFill>
          <a:srgbClr val="FFFFFF"/>
        </a:solidFill>
        <a:ln w="9525">
          <a:solidFill>
            <a:srgbClr val="000000"/>
          </a:solidFill>
          <a:round/>
          <a:headEnd/>
          <a:tailEnd/>
        </a:ln>
      </xdr:spPr>
      <xdr:txBody>
        <a:bodyPr vertOverflow="clip" wrap="square" lIns="91440" tIns="45720" rIns="91440" bIns="45720" anchor="t" upright="1"/>
        <a:lstStyle/>
        <a:p>
          <a:pPr marL="0" marR="0" lvl="0" indent="0" algn="l" defTabSz="914400" rtl="1" eaLnBrk="1" fontAlgn="auto" latinLnBrk="0" hangingPunct="1">
            <a:lnSpc>
              <a:spcPts val="7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23</a:t>
          </a:r>
        </a:p>
        <a:p>
          <a:pPr marL="0" marR="0" lvl="0" indent="0" algn="l" defTabSz="914400" rtl="1" eaLnBrk="1" fontAlgn="auto" latinLnBrk="0" hangingPunct="1">
            <a:lnSpc>
              <a:spcPts val="7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23</a:t>
          </a:r>
        </a:p>
      </xdr:txBody>
    </xdr:sp>
    <xdr:clientData/>
  </xdr:twoCellAnchor>
  <xdr:twoCellAnchor>
    <xdr:from>
      <xdr:col>6</xdr:col>
      <xdr:colOff>0</xdr:colOff>
      <xdr:row>6</xdr:row>
      <xdr:rowOff>1171575</xdr:rowOff>
    </xdr:from>
    <xdr:to>
      <xdr:col>6</xdr:col>
      <xdr:colOff>0</xdr:colOff>
      <xdr:row>8</xdr:row>
      <xdr:rowOff>0</xdr:rowOff>
    </xdr:to>
    <xdr:sp macro="" textlink="">
      <xdr:nvSpPr>
        <xdr:cNvPr id="42" name="Oval 142"/>
        <xdr:cNvSpPr>
          <a:spLocks noChangeArrowheads="1"/>
        </xdr:cNvSpPr>
      </xdr:nvSpPr>
      <xdr:spPr bwMode="auto">
        <a:xfrm>
          <a:off x="9134475" y="2181225"/>
          <a:ext cx="0" cy="190500"/>
        </a:xfrm>
        <a:prstGeom prst="ellipse">
          <a:avLst/>
        </a:prstGeom>
        <a:solidFill>
          <a:srgbClr val="FFFFFF"/>
        </a:solidFill>
        <a:ln w="9525">
          <a:solidFill>
            <a:srgbClr val="000000"/>
          </a:solidFill>
          <a:round/>
          <a:headEnd/>
          <a:tailEnd/>
        </a:ln>
      </xdr:spPr>
      <xdr:txBody>
        <a:bodyPr vertOverflow="clip" wrap="square" lIns="91440" tIns="45720" rIns="91440" bIns="45720" anchor="t" upright="1"/>
        <a:lstStyle/>
        <a:p>
          <a:pPr marL="0" marR="0" lvl="0" indent="0" algn="l" defTabSz="914400" rtl="1" eaLnBrk="1" fontAlgn="auto" latinLnBrk="0" hangingPunct="1">
            <a:lnSpc>
              <a:spcPct val="1000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24</a:t>
          </a:r>
        </a:p>
      </xdr:txBody>
    </xdr:sp>
    <xdr:clientData/>
  </xdr:twoCellAnchor>
  <xdr:twoCellAnchor>
    <xdr:from>
      <xdr:col>6</xdr:col>
      <xdr:colOff>0</xdr:colOff>
      <xdr:row>6</xdr:row>
      <xdr:rowOff>1038225</xdr:rowOff>
    </xdr:from>
    <xdr:to>
      <xdr:col>6</xdr:col>
      <xdr:colOff>0</xdr:colOff>
      <xdr:row>8</xdr:row>
      <xdr:rowOff>0</xdr:rowOff>
    </xdr:to>
    <xdr:sp macro="" textlink="">
      <xdr:nvSpPr>
        <xdr:cNvPr id="43" name="Oval 143"/>
        <xdr:cNvSpPr>
          <a:spLocks noChangeArrowheads="1"/>
        </xdr:cNvSpPr>
      </xdr:nvSpPr>
      <xdr:spPr bwMode="auto">
        <a:xfrm>
          <a:off x="9134475" y="2181225"/>
          <a:ext cx="0" cy="190500"/>
        </a:xfrm>
        <a:prstGeom prst="ellipse">
          <a:avLst/>
        </a:prstGeom>
        <a:solidFill>
          <a:srgbClr val="FFFFFF"/>
        </a:solidFill>
        <a:ln w="9525">
          <a:solidFill>
            <a:srgbClr val="000000"/>
          </a:solidFill>
          <a:round/>
          <a:headEnd/>
          <a:tailEnd/>
        </a:ln>
      </xdr:spPr>
      <xdr:txBody>
        <a:bodyPr vertOverflow="clip" wrap="square" lIns="91440" tIns="45720" rIns="91440" bIns="45720" anchor="t" upright="1"/>
        <a:lstStyle/>
        <a:p>
          <a:pPr marL="0" marR="0" lvl="0" indent="0" algn="dist" defTabSz="914400" rtl="1" eaLnBrk="1" fontAlgn="auto" latinLnBrk="0" hangingPunct="1">
            <a:lnSpc>
              <a:spcPct val="1000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2525</a:t>
          </a:r>
        </a:p>
        <a:p>
          <a:pPr marL="0" marR="0" lvl="0" indent="0" algn="dist" defTabSz="914400" rtl="1" eaLnBrk="1" fontAlgn="auto" latinLnBrk="0" hangingPunct="1">
            <a:lnSpc>
              <a:spcPct val="1000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85</a:t>
          </a:r>
        </a:p>
      </xdr:txBody>
    </xdr:sp>
    <xdr:clientData/>
  </xdr:twoCellAnchor>
  <xdr:twoCellAnchor>
    <xdr:from>
      <xdr:col>5</xdr:col>
      <xdr:colOff>0</xdr:colOff>
      <xdr:row>6</xdr:row>
      <xdr:rowOff>1181100</xdr:rowOff>
    </xdr:from>
    <xdr:to>
      <xdr:col>5</xdr:col>
      <xdr:colOff>0</xdr:colOff>
      <xdr:row>8</xdr:row>
      <xdr:rowOff>0</xdr:rowOff>
    </xdr:to>
    <xdr:sp macro="" textlink="">
      <xdr:nvSpPr>
        <xdr:cNvPr id="44" name="Oval 60"/>
        <xdr:cNvSpPr>
          <a:spLocks noChangeArrowheads="1"/>
        </xdr:cNvSpPr>
      </xdr:nvSpPr>
      <xdr:spPr bwMode="auto">
        <a:xfrm>
          <a:off x="8296275" y="2181225"/>
          <a:ext cx="0" cy="190500"/>
        </a:xfrm>
        <a:prstGeom prst="ellipse">
          <a:avLst/>
        </a:prstGeom>
        <a:solidFill>
          <a:srgbClr val="FFFFFF"/>
        </a:solidFill>
        <a:ln w="9525">
          <a:solidFill>
            <a:srgbClr val="000000"/>
          </a:solidFill>
          <a:round/>
          <a:headEnd/>
          <a:tailEnd/>
        </a:ln>
      </xdr:spPr>
      <xdr:txBody>
        <a:bodyPr vertOverflow="clip" wrap="square" lIns="91440" tIns="45720" rIns="91440" bIns="45720" anchor="t" upright="1"/>
        <a:lstStyle/>
        <a:p>
          <a:pPr marL="0" marR="0" lvl="0" indent="0" algn="l" defTabSz="914400" rtl="1" eaLnBrk="1" fontAlgn="auto" latinLnBrk="0" hangingPunct="1">
            <a:lnSpc>
              <a:spcPts val="4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17</a:t>
          </a:r>
        </a:p>
        <a:p>
          <a:pPr marL="0" marR="0" lvl="0" indent="0" algn="l" defTabSz="914400" rtl="1" eaLnBrk="1" fontAlgn="auto" latinLnBrk="0" hangingPunct="1">
            <a:lnSpc>
              <a:spcPts val="7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17</a:t>
          </a:r>
        </a:p>
      </xdr:txBody>
    </xdr:sp>
    <xdr:clientData/>
  </xdr:twoCellAnchor>
  <xdr:twoCellAnchor>
    <xdr:from>
      <xdr:col>5</xdr:col>
      <xdr:colOff>0</xdr:colOff>
      <xdr:row>6</xdr:row>
      <xdr:rowOff>1171575</xdr:rowOff>
    </xdr:from>
    <xdr:to>
      <xdr:col>5</xdr:col>
      <xdr:colOff>0</xdr:colOff>
      <xdr:row>8</xdr:row>
      <xdr:rowOff>0</xdr:rowOff>
    </xdr:to>
    <xdr:sp macro="" textlink="">
      <xdr:nvSpPr>
        <xdr:cNvPr id="45" name="Oval 61"/>
        <xdr:cNvSpPr>
          <a:spLocks noChangeArrowheads="1"/>
        </xdr:cNvSpPr>
      </xdr:nvSpPr>
      <xdr:spPr bwMode="auto">
        <a:xfrm>
          <a:off x="8296275" y="2181225"/>
          <a:ext cx="0" cy="190500"/>
        </a:xfrm>
        <a:prstGeom prst="ellipse">
          <a:avLst/>
        </a:prstGeom>
        <a:solidFill>
          <a:srgbClr val="FFFFFF"/>
        </a:solidFill>
        <a:ln w="9525">
          <a:solidFill>
            <a:srgbClr val="000000"/>
          </a:solidFill>
          <a:round/>
          <a:headEnd/>
          <a:tailEnd/>
        </a:ln>
      </xdr:spPr>
      <xdr:txBody>
        <a:bodyPr vertOverflow="clip" wrap="square" lIns="91440" tIns="45720" rIns="91440" bIns="45720" anchor="t" upright="1"/>
        <a:lstStyle/>
        <a:p>
          <a:pPr marL="0" marR="0" lvl="0" indent="0" algn="l" defTabSz="914400" rtl="1" eaLnBrk="1" fontAlgn="auto" latinLnBrk="0" hangingPunct="1">
            <a:lnSpc>
              <a:spcPct val="1000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18</a:t>
          </a:r>
        </a:p>
        <a:p>
          <a:pPr marL="0" marR="0" lvl="0" indent="0" algn="l" defTabSz="914400" rtl="1" eaLnBrk="1" fontAlgn="auto" latinLnBrk="0" hangingPunct="1">
            <a:lnSpc>
              <a:spcPct val="1000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18</a:t>
          </a:r>
        </a:p>
        <a:p>
          <a:pPr marL="0" marR="0" lvl="0" indent="0" algn="l" defTabSz="914400" rtl="1" eaLnBrk="1" fontAlgn="auto" latinLnBrk="0" hangingPunct="1">
            <a:lnSpc>
              <a:spcPct val="1000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18</a:t>
          </a:r>
        </a:p>
      </xdr:txBody>
    </xdr:sp>
    <xdr:clientData/>
  </xdr:twoCellAnchor>
  <xdr:twoCellAnchor>
    <xdr:from>
      <xdr:col>5</xdr:col>
      <xdr:colOff>0</xdr:colOff>
      <xdr:row>6</xdr:row>
      <xdr:rowOff>1171575</xdr:rowOff>
    </xdr:from>
    <xdr:to>
      <xdr:col>5</xdr:col>
      <xdr:colOff>0</xdr:colOff>
      <xdr:row>8</xdr:row>
      <xdr:rowOff>0</xdr:rowOff>
    </xdr:to>
    <xdr:sp macro="" textlink="">
      <xdr:nvSpPr>
        <xdr:cNvPr id="46" name="Oval 62"/>
        <xdr:cNvSpPr>
          <a:spLocks noChangeArrowheads="1"/>
        </xdr:cNvSpPr>
      </xdr:nvSpPr>
      <xdr:spPr bwMode="auto">
        <a:xfrm>
          <a:off x="8296275" y="2181225"/>
          <a:ext cx="0" cy="190500"/>
        </a:xfrm>
        <a:prstGeom prst="ellipse">
          <a:avLst/>
        </a:prstGeom>
        <a:solidFill>
          <a:srgbClr val="FFFFFF"/>
        </a:solidFill>
        <a:ln w="9525">
          <a:solidFill>
            <a:srgbClr val="000000"/>
          </a:solidFill>
          <a:round/>
          <a:headEnd/>
          <a:tailEnd/>
        </a:ln>
      </xdr:spPr>
      <xdr:txBody>
        <a:bodyPr vertOverflow="clip" wrap="square" lIns="91440" tIns="45720" rIns="91440" bIns="45720" anchor="t" upright="1"/>
        <a:lstStyle/>
        <a:p>
          <a:pPr marL="0" marR="0" lvl="0" indent="0" algn="l" defTabSz="914400" rtl="1" eaLnBrk="1" fontAlgn="auto" latinLnBrk="0" hangingPunct="1">
            <a:lnSpc>
              <a:spcPct val="1000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19</a:t>
          </a:r>
        </a:p>
      </xdr:txBody>
    </xdr:sp>
    <xdr:clientData/>
  </xdr:twoCellAnchor>
  <xdr:twoCellAnchor>
    <xdr:from>
      <xdr:col>5</xdr:col>
      <xdr:colOff>0</xdr:colOff>
      <xdr:row>6</xdr:row>
      <xdr:rowOff>1171575</xdr:rowOff>
    </xdr:from>
    <xdr:to>
      <xdr:col>5</xdr:col>
      <xdr:colOff>0</xdr:colOff>
      <xdr:row>8</xdr:row>
      <xdr:rowOff>0</xdr:rowOff>
    </xdr:to>
    <xdr:sp macro="" textlink="">
      <xdr:nvSpPr>
        <xdr:cNvPr id="47" name="Oval 63"/>
        <xdr:cNvSpPr>
          <a:spLocks noChangeArrowheads="1"/>
        </xdr:cNvSpPr>
      </xdr:nvSpPr>
      <xdr:spPr bwMode="auto">
        <a:xfrm>
          <a:off x="8296275" y="2181225"/>
          <a:ext cx="0" cy="190500"/>
        </a:xfrm>
        <a:prstGeom prst="ellipse">
          <a:avLst/>
        </a:prstGeom>
        <a:solidFill>
          <a:srgbClr val="FFFFFF"/>
        </a:solidFill>
        <a:ln w="9525">
          <a:solidFill>
            <a:srgbClr val="000000"/>
          </a:solidFill>
          <a:round/>
          <a:headEnd/>
          <a:tailEnd/>
        </a:ln>
      </xdr:spPr>
      <xdr:txBody>
        <a:bodyPr vertOverflow="clip" wrap="square" lIns="91440" tIns="45720" rIns="91440" bIns="45720" anchor="t" upright="1"/>
        <a:lstStyle/>
        <a:p>
          <a:pPr marL="0" marR="0" lvl="0" indent="0" algn="l" defTabSz="914400" rtl="1" eaLnBrk="1" fontAlgn="auto" latinLnBrk="0" hangingPunct="1">
            <a:lnSpc>
              <a:spcPts val="7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20</a:t>
          </a:r>
        </a:p>
        <a:p>
          <a:pPr marL="0" marR="0" lvl="0" indent="0" algn="l" defTabSz="914400" rtl="1" eaLnBrk="1" fontAlgn="auto" latinLnBrk="0" hangingPunct="1">
            <a:lnSpc>
              <a:spcPts val="7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20</a:t>
          </a:r>
        </a:p>
      </xdr:txBody>
    </xdr:sp>
    <xdr:clientData/>
  </xdr:twoCellAnchor>
  <xdr:twoCellAnchor>
    <xdr:from>
      <xdr:col>6</xdr:col>
      <xdr:colOff>0</xdr:colOff>
      <xdr:row>6</xdr:row>
      <xdr:rowOff>1171575</xdr:rowOff>
    </xdr:from>
    <xdr:to>
      <xdr:col>6</xdr:col>
      <xdr:colOff>0</xdr:colOff>
      <xdr:row>8</xdr:row>
      <xdr:rowOff>0</xdr:rowOff>
    </xdr:to>
    <xdr:sp macro="" textlink="">
      <xdr:nvSpPr>
        <xdr:cNvPr id="48" name="Oval 65"/>
        <xdr:cNvSpPr>
          <a:spLocks noChangeArrowheads="1"/>
        </xdr:cNvSpPr>
      </xdr:nvSpPr>
      <xdr:spPr bwMode="auto">
        <a:xfrm>
          <a:off x="9134475" y="2181225"/>
          <a:ext cx="0" cy="190500"/>
        </a:xfrm>
        <a:prstGeom prst="ellipse">
          <a:avLst/>
        </a:prstGeom>
        <a:solidFill>
          <a:srgbClr val="FFFFFF"/>
        </a:solidFill>
        <a:ln w="9525">
          <a:solidFill>
            <a:srgbClr val="000000"/>
          </a:solidFill>
          <a:round/>
          <a:headEnd/>
          <a:tailEnd/>
        </a:ln>
      </xdr:spPr>
      <xdr:txBody>
        <a:bodyPr vertOverflow="clip" wrap="square" lIns="91440" tIns="45720" rIns="91440" bIns="45720" anchor="t" upright="1"/>
        <a:lstStyle/>
        <a:p>
          <a:pPr marL="0" marR="0" lvl="0" indent="0" algn="l" defTabSz="914400" rtl="1" eaLnBrk="1" fontAlgn="auto" latinLnBrk="0" hangingPunct="1">
            <a:lnSpc>
              <a:spcPct val="1000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22</a:t>
          </a:r>
        </a:p>
      </xdr:txBody>
    </xdr:sp>
    <xdr:clientData/>
  </xdr:twoCellAnchor>
  <xdr:twoCellAnchor>
    <xdr:from>
      <xdr:col>6</xdr:col>
      <xdr:colOff>0</xdr:colOff>
      <xdr:row>6</xdr:row>
      <xdr:rowOff>1171575</xdr:rowOff>
    </xdr:from>
    <xdr:to>
      <xdr:col>6</xdr:col>
      <xdr:colOff>0</xdr:colOff>
      <xdr:row>8</xdr:row>
      <xdr:rowOff>0</xdr:rowOff>
    </xdr:to>
    <xdr:sp macro="" textlink="">
      <xdr:nvSpPr>
        <xdr:cNvPr id="49" name="Oval 66"/>
        <xdr:cNvSpPr>
          <a:spLocks noChangeArrowheads="1"/>
        </xdr:cNvSpPr>
      </xdr:nvSpPr>
      <xdr:spPr bwMode="auto">
        <a:xfrm>
          <a:off x="9134475" y="2181225"/>
          <a:ext cx="0" cy="190500"/>
        </a:xfrm>
        <a:prstGeom prst="ellipse">
          <a:avLst/>
        </a:prstGeom>
        <a:solidFill>
          <a:srgbClr val="FFFFFF"/>
        </a:solidFill>
        <a:ln w="9525">
          <a:solidFill>
            <a:srgbClr val="000000"/>
          </a:solidFill>
          <a:round/>
          <a:headEnd/>
          <a:tailEnd/>
        </a:ln>
      </xdr:spPr>
      <xdr:txBody>
        <a:bodyPr vertOverflow="clip" wrap="square" lIns="91440" tIns="45720" rIns="91440" bIns="45720" anchor="t" upright="1"/>
        <a:lstStyle/>
        <a:p>
          <a:pPr marL="0" marR="0" lvl="0" indent="0" algn="l" defTabSz="914400" rtl="1" eaLnBrk="1" fontAlgn="auto" latinLnBrk="0" hangingPunct="1">
            <a:lnSpc>
              <a:spcPts val="7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23</a:t>
          </a:r>
        </a:p>
        <a:p>
          <a:pPr marL="0" marR="0" lvl="0" indent="0" algn="l" defTabSz="914400" rtl="1" eaLnBrk="1" fontAlgn="auto" latinLnBrk="0" hangingPunct="1">
            <a:lnSpc>
              <a:spcPts val="7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23</a:t>
          </a:r>
        </a:p>
      </xdr:txBody>
    </xdr:sp>
    <xdr:clientData/>
  </xdr:twoCellAnchor>
  <xdr:twoCellAnchor>
    <xdr:from>
      <xdr:col>6</xdr:col>
      <xdr:colOff>0</xdr:colOff>
      <xdr:row>6</xdr:row>
      <xdr:rowOff>1171575</xdr:rowOff>
    </xdr:from>
    <xdr:to>
      <xdr:col>6</xdr:col>
      <xdr:colOff>0</xdr:colOff>
      <xdr:row>8</xdr:row>
      <xdr:rowOff>0</xdr:rowOff>
    </xdr:to>
    <xdr:sp macro="" textlink="">
      <xdr:nvSpPr>
        <xdr:cNvPr id="50" name="Oval 67"/>
        <xdr:cNvSpPr>
          <a:spLocks noChangeArrowheads="1"/>
        </xdr:cNvSpPr>
      </xdr:nvSpPr>
      <xdr:spPr bwMode="auto">
        <a:xfrm>
          <a:off x="9134475" y="2181225"/>
          <a:ext cx="0" cy="190500"/>
        </a:xfrm>
        <a:prstGeom prst="ellipse">
          <a:avLst/>
        </a:prstGeom>
        <a:solidFill>
          <a:srgbClr val="FFFFFF"/>
        </a:solidFill>
        <a:ln w="9525">
          <a:solidFill>
            <a:srgbClr val="000000"/>
          </a:solidFill>
          <a:round/>
          <a:headEnd/>
          <a:tailEnd/>
        </a:ln>
      </xdr:spPr>
      <xdr:txBody>
        <a:bodyPr vertOverflow="clip" wrap="square" lIns="91440" tIns="45720" rIns="91440" bIns="45720" anchor="t" upright="1"/>
        <a:lstStyle/>
        <a:p>
          <a:pPr marL="0" marR="0" lvl="0" indent="0" algn="l" defTabSz="914400" rtl="1" eaLnBrk="1" fontAlgn="auto" latinLnBrk="0" hangingPunct="1">
            <a:lnSpc>
              <a:spcPct val="1000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24</a:t>
          </a:r>
        </a:p>
      </xdr:txBody>
    </xdr:sp>
    <xdr:clientData/>
  </xdr:twoCellAnchor>
  <xdr:twoCellAnchor>
    <xdr:from>
      <xdr:col>6</xdr:col>
      <xdr:colOff>0</xdr:colOff>
      <xdr:row>6</xdr:row>
      <xdr:rowOff>1038225</xdr:rowOff>
    </xdr:from>
    <xdr:to>
      <xdr:col>6</xdr:col>
      <xdr:colOff>0</xdr:colOff>
      <xdr:row>8</xdr:row>
      <xdr:rowOff>0</xdr:rowOff>
    </xdr:to>
    <xdr:sp macro="" textlink="">
      <xdr:nvSpPr>
        <xdr:cNvPr id="51" name="Oval 68"/>
        <xdr:cNvSpPr>
          <a:spLocks noChangeArrowheads="1"/>
        </xdr:cNvSpPr>
      </xdr:nvSpPr>
      <xdr:spPr bwMode="auto">
        <a:xfrm>
          <a:off x="9134475" y="2181225"/>
          <a:ext cx="0" cy="190500"/>
        </a:xfrm>
        <a:prstGeom prst="ellipse">
          <a:avLst/>
        </a:prstGeom>
        <a:solidFill>
          <a:srgbClr val="FFFFFF"/>
        </a:solidFill>
        <a:ln w="9525">
          <a:solidFill>
            <a:srgbClr val="000000"/>
          </a:solidFill>
          <a:round/>
          <a:headEnd/>
          <a:tailEnd/>
        </a:ln>
      </xdr:spPr>
      <xdr:txBody>
        <a:bodyPr vertOverflow="clip" wrap="square" lIns="91440" tIns="45720" rIns="91440" bIns="45720" anchor="t" upright="1"/>
        <a:lstStyle/>
        <a:p>
          <a:pPr marL="0" marR="0" lvl="0" indent="0" algn="dist" defTabSz="914400" rtl="1" eaLnBrk="1" fontAlgn="auto" latinLnBrk="0" hangingPunct="1">
            <a:lnSpc>
              <a:spcPct val="1000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2525</a:t>
          </a:r>
        </a:p>
        <a:p>
          <a:pPr marL="0" marR="0" lvl="0" indent="0" algn="dist" defTabSz="914400" rtl="1" eaLnBrk="1" fontAlgn="auto" latinLnBrk="0" hangingPunct="1">
            <a:lnSpc>
              <a:spcPct val="1000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85</a:t>
          </a:r>
        </a:p>
      </xdr:txBody>
    </xdr:sp>
    <xdr:clientData/>
  </xdr:twoCellAnchor>
  <xdr:twoCellAnchor>
    <xdr:from>
      <xdr:col>6</xdr:col>
      <xdr:colOff>0</xdr:colOff>
      <xdr:row>6</xdr:row>
      <xdr:rowOff>1038225</xdr:rowOff>
    </xdr:from>
    <xdr:to>
      <xdr:col>6</xdr:col>
      <xdr:colOff>0</xdr:colOff>
      <xdr:row>8</xdr:row>
      <xdr:rowOff>0</xdr:rowOff>
    </xdr:to>
    <xdr:sp macro="" textlink="">
      <xdr:nvSpPr>
        <xdr:cNvPr id="52" name="Oval 68"/>
        <xdr:cNvSpPr>
          <a:spLocks noChangeArrowheads="1"/>
        </xdr:cNvSpPr>
      </xdr:nvSpPr>
      <xdr:spPr bwMode="auto">
        <a:xfrm>
          <a:off x="9134475" y="2181225"/>
          <a:ext cx="0" cy="190500"/>
        </a:xfrm>
        <a:prstGeom prst="ellipse">
          <a:avLst/>
        </a:prstGeom>
        <a:solidFill>
          <a:srgbClr val="FFFFFF"/>
        </a:solidFill>
        <a:ln w="9525">
          <a:solidFill>
            <a:srgbClr val="000000"/>
          </a:solidFill>
          <a:round/>
          <a:headEnd/>
          <a:tailEnd/>
        </a:ln>
      </xdr:spPr>
      <xdr:txBody>
        <a:bodyPr vertOverflow="clip" wrap="square" lIns="91440" tIns="45720" rIns="91440" bIns="45720" anchor="t" upright="1"/>
        <a:lstStyle/>
        <a:p>
          <a:pPr marL="0" marR="0" lvl="0" indent="0" algn="dist" defTabSz="914400" rtl="1" eaLnBrk="1" fontAlgn="auto" latinLnBrk="0" hangingPunct="1">
            <a:lnSpc>
              <a:spcPct val="1000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2525</a:t>
          </a:r>
        </a:p>
        <a:p>
          <a:pPr marL="0" marR="0" lvl="0" indent="0" algn="dist" defTabSz="914400" rtl="1" eaLnBrk="1" fontAlgn="auto" latinLnBrk="0" hangingPunct="1">
            <a:lnSpc>
              <a:spcPct val="1000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85</a:t>
          </a:r>
        </a:p>
      </xdr:txBody>
    </xdr:sp>
    <xdr:clientData/>
  </xdr:twoCellAnchor>
  <xdr:twoCellAnchor>
    <xdr:from>
      <xdr:col>9</xdr:col>
      <xdr:colOff>0</xdr:colOff>
      <xdr:row>6</xdr:row>
      <xdr:rowOff>1028700</xdr:rowOff>
    </xdr:from>
    <xdr:to>
      <xdr:col>9</xdr:col>
      <xdr:colOff>0</xdr:colOff>
      <xdr:row>7</xdr:row>
      <xdr:rowOff>0</xdr:rowOff>
    </xdr:to>
    <xdr:sp macro="" textlink="">
      <xdr:nvSpPr>
        <xdr:cNvPr id="53" name="Oval 54"/>
        <xdr:cNvSpPr>
          <a:spLocks noChangeArrowheads="1"/>
        </xdr:cNvSpPr>
      </xdr:nvSpPr>
      <xdr:spPr bwMode="auto">
        <a:xfrm>
          <a:off x="11201400" y="2181225"/>
          <a:ext cx="0" cy="0"/>
        </a:xfrm>
        <a:prstGeom prst="ellipse">
          <a:avLst/>
        </a:prstGeom>
        <a:solidFill>
          <a:srgbClr val="FFFFFF"/>
        </a:solidFill>
        <a:ln w="9525">
          <a:solidFill>
            <a:srgbClr val="000000"/>
          </a:solidFill>
          <a:round/>
          <a:headEnd/>
          <a:tailEnd/>
        </a:ln>
      </xdr:spPr>
      <xdr:txBody>
        <a:bodyPr vertOverflow="clip" wrap="square" lIns="91440" tIns="45720" rIns="91440" bIns="4572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12</a:t>
          </a:r>
        </a:p>
      </xdr:txBody>
    </xdr:sp>
    <xdr:clientData/>
  </xdr:twoCellAnchor>
  <xdr:twoCellAnchor>
    <xdr:from>
      <xdr:col>6</xdr:col>
      <xdr:colOff>0</xdr:colOff>
      <xdr:row>6</xdr:row>
      <xdr:rowOff>1038225</xdr:rowOff>
    </xdr:from>
    <xdr:to>
      <xdr:col>6</xdr:col>
      <xdr:colOff>0</xdr:colOff>
      <xdr:row>8</xdr:row>
      <xdr:rowOff>0</xdr:rowOff>
    </xdr:to>
    <xdr:sp macro="" textlink="">
      <xdr:nvSpPr>
        <xdr:cNvPr id="54" name="Oval 63"/>
        <xdr:cNvSpPr>
          <a:spLocks noChangeArrowheads="1"/>
        </xdr:cNvSpPr>
      </xdr:nvSpPr>
      <xdr:spPr bwMode="auto">
        <a:xfrm>
          <a:off x="9134475" y="2181225"/>
          <a:ext cx="0" cy="190500"/>
        </a:xfrm>
        <a:prstGeom prst="ellipse">
          <a:avLst/>
        </a:prstGeom>
        <a:solidFill>
          <a:srgbClr val="FFFFFF"/>
        </a:solidFill>
        <a:ln w="9525">
          <a:solidFill>
            <a:srgbClr val="000000"/>
          </a:solidFill>
          <a:round/>
          <a:headEnd/>
          <a:tailEnd/>
        </a:ln>
      </xdr:spPr>
      <xdr:txBody>
        <a:bodyPr vertOverflow="clip" wrap="square" lIns="91440" tIns="45720" rIns="91440" bIns="45720" anchor="t" upright="1"/>
        <a:lstStyle/>
        <a:p>
          <a:pPr marL="0" marR="0" lvl="0" indent="0" algn="dist" defTabSz="914400" rtl="0" eaLnBrk="1" fontAlgn="auto" latinLnBrk="0" hangingPunct="1">
            <a:lnSpc>
              <a:spcPct val="1000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2525</a:t>
          </a:r>
        </a:p>
        <a:p>
          <a:pPr marL="0" marR="0" lvl="0" indent="0" algn="dist" defTabSz="914400" rtl="0" eaLnBrk="1" fontAlgn="auto" latinLnBrk="0" hangingPunct="1">
            <a:lnSpc>
              <a:spcPct val="1000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85</a:t>
          </a:r>
        </a:p>
      </xdr:txBody>
    </xdr:sp>
    <xdr:clientData/>
  </xdr:twoCellAnchor>
  <xdr:twoCellAnchor>
    <xdr:from>
      <xdr:col>9</xdr:col>
      <xdr:colOff>0</xdr:colOff>
      <xdr:row>6</xdr:row>
      <xdr:rowOff>1028700</xdr:rowOff>
    </xdr:from>
    <xdr:to>
      <xdr:col>9</xdr:col>
      <xdr:colOff>0</xdr:colOff>
      <xdr:row>7</xdr:row>
      <xdr:rowOff>0</xdr:rowOff>
    </xdr:to>
    <xdr:sp macro="" textlink="">
      <xdr:nvSpPr>
        <xdr:cNvPr id="55" name="Oval 134"/>
        <xdr:cNvSpPr>
          <a:spLocks noChangeArrowheads="1"/>
        </xdr:cNvSpPr>
      </xdr:nvSpPr>
      <xdr:spPr bwMode="auto">
        <a:xfrm>
          <a:off x="11201400" y="2181225"/>
          <a:ext cx="0" cy="0"/>
        </a:xfrm>
        <a:prstGeom prst="ellipse">
          <a:avLst/>
        </a:prstGeom>
        <a:solidFill>
          <a:srgbClr val="FFFFFF"/>
        </a:solidFill>
        <a:ln w="9525">
          <a:solidFill>
            <a:srgbClr val="000000"/>
          </a:solidFill>
          <a:round/>
          <a:headEnd/>
          <a:tailEnd/>
        </a:ln>
      </xdr:spPr>
      <xdr:txBody>
        <a:bodyPr vertOverflow="clip" wrap="square" lIns="91440" tIns="45720" rIns="91440" bIns="4572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12</a:t>
          </a:r>
        </a:p>
      </xdr:txBody>
    </xdr:sp>
    <xdr:clientData/>
  </xdr:twoCellAnchor>
  <xdr:twoCellAnchor>
    <xdr:from>
      <xdr:col>6</xdr:col>
      <xdr:colOff>0</xdr:colOff>
      <xdr:row>6</xdr:row>
      <xdr:rowOff>1038225</xdr:rowOff>
    </xdr:from>
    <xdr:to>
      <xdr:col>6</xdr:col>
      <xdr:colOff>0</xdr:colOff>
      <xdr:row>8</xdr:row>
      <xdr:rowOff>0</xdr:rowOff>
    </xdr:to>
    <xdr:sp macro="" textlink="">
      <xdr:nvSpPr>
        <xdr:cNvPr id="56" name="Oval 143"/>
        <xdr:cNvSpPr>
          <a:spLocks noChangeArrowheads="1"/>
        </xdr:cNvSpPr>
      </xdr:nvSpPr>
      <xdr:spPr bwMode="auto">
        <a:xfrm>
          <a:off x="9134475" y="2181225"/>
          <a:ext cx="0" cy="190500"/>
        </a:xfrm>
        <a:prstGeom prst="ellipse">
          <a:avLst/>
        </a:prstGeom>
        <a:solidFill>
          <a:srgbClr val="FFFFFF"/>
        </a:solidFill>
        <a:ln w="9525">
          <a:solidFill>
            <a:srgbClr val="000000"/>
          </a:solidFill>
          <a:round/>
          <a:headEnd/>
          <a:tailEnd/>
        </a:ln>
      </xdr:spPr>
      <xdr:txBody>
        <a:bodyPr vertOverflow="clip" wrap="square" lIns="91440" tIns="45720" rIns="91440" bIns="45720" anchor="t" upright="1"/>
        <a:lstStyle/>
        <a:p>
          <a:pPr marL="0" marR="0" lvl="0" indent="0" algn="dist" defTabSz="914400" rtl="0" eaLnBrk="1" fontAlgn="auto" latinLnBrk="0" hangingPunct="1">
            <a:lnSpc>
              <a:spcPct val="1000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2525</a:t>
          </a:r>
        </a:p>
        <a:p>
          <a:pPr marL="0" marR="0" lvl="0" indent="0" algn="dist" defTabSz="914400" rtl="0" eaLnBrk="1" fontAlgn="auto" latinLnBrk="0" hangingPunct="1">
            <a:lnSpc>
              <a:spcPct val="1000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85</a:t>
          </a:r>
        </a:p>
      </xdr:txBody>
    </xdr:sp>
    <xdr:clientData/>
  </xdr:twoCellAnchor>
  <xdr:twoCellAnchor>
    <xdr:from>
      <xdr:col>6</xdr:col>
      <xdr:colOff>0</xdr:colOff>
      <xdr:row>6</xdr:row>
      <xdr:rowOff>1038225</xdr:rowOff>
    </xdr:from>
    <xdr:to>
      <xdr:col>6</xdr:col>
      <xdr:colOff>0</xdr:colOff>
      <xdr:row>8</xdr:row>
      <xdr:rowOff>0</xdr:rowOff>
    </xdr:to>
    <xdr:sp macro="" textlink="">
      <xdr:nvSpPr>
        <xdr:cNvPr id="57" name="Oval 63"/>
        <xdr:cNvSpPr>
          <a:spLocks noChangeArrowheads="1"/>
        </xdr:cNvSpPr>
      </xdr:nvSpPr>
      <xdr:spPr bwMode="auto">
        <a:xfrm>
          <a:off x="9134475" y="2181225"/>
          <a:ext cx="0" cy="190500"/>
        </a:xfrm>
        <a:prstGeom prst="ellipse">
          <a:avLst/>
        </a:prstGeom>
        <a:solidFill>
          <a:srgbClr val="FFFFFF"/>
        </a:solidFill>
        <a:ln w="9525">
          <a:solidFill>
            <a:srgbClr val="000000"/>
          </a:solidFill>
          <a:round/>
          <a:headEnd/>
          <a:tailEnd/>
        </a:ln>
      </xdr:spPr>
      <xdr:txBody>
        <a:bodyPr vertOverflow="clip" wrap="square" lIns="91440" tIns="45720" rIns="91440" bIns="45720" anchor="t" upright="1"/>
        <a:lstStyle/>
        <a:p>
          <a:pPr marL="0" marR="0" lvl="0" indent="0" algn="dist" defTabSz="914400" rtl="1" eaLnBrk="1" fontAlgn="auto" latinLnBrk="0" hangingPunct="1">
            <a:lnSpc>
              <a:spcPct val="1000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2525</a:t>
          </a:r>
        </a:p>
        <a:p>
          <a:pPr marL="0" marR="0" lvl="0" indent="0" algn="dist" defTabSz="914400" rtl="1" eaLnBrk="1" fontAlgn="auto" latinLnBrk="0" hangingPunct="1">
            <a:lnSpc>
              <a:spcPct val="1000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85</a:t>
          </a:r>
        </a:p>
      </xdr:txBody>
    </xdr:sp>
    <xdr:clientData/>
  </xdr:twoCellAnchor>
  <xdr:twoCellAnchor>
    <xdr:from>
      <xdr:col>6</xdr:col>
      <xdr:colOff>0</xdr:colOff>
      <xdr:row>6</xdr:row>
      <xdr:rowOff>1038225</xdr:rowOff>
    </xdr:from>
    <xdr:to>
      <xdr:col>6</xdr:col>
      <xdr:colOff>0</xdr:colOff>
      <xdr:row>8</xdr:row>
      <xdr:rowOff>0</xdr:rowOff>
    </xdr:to>
    <xdr:sp macro="" textlink="">
      <xdr:nvSpPr>
        <xdr:cNvPr id="58" name="Oval 143"/>
        <xdr:cNvSpPr>
          <a:spLocks noChangeArrowheads="1"/>
        </xdr:cNvSpPr>
      </xdr:nvSpPr>
      <xdr:spPr bwMode="auto">
        <a:xfrm>
          <a:off x="9134475" y="2181225"/>
          <a:ext cx="0" cy="190500"/>
        </a:xfrm>
        <a:prstGeom prst="ellipse">
          <a:avLst/>
        </a:prstGeom>
        <a:solidFill>
          <a:srgbClr val="FFFFFF"/>
        </a:solidFill>
        <a:ln w="9525">
          <a:solidFill>
            <a:srgbClr val="000000"/>
          </a:solidFill>
          <a:round/>
          <a:headEnd/>
          <a:tailEnd/>
        </a:ln>
      </xdr:spPr>
      <xdr:txBody>
        <a:bodyPr vertOverflow="clip" wrap="square" lIns="91440" tIns="45720" rIns="91440" bIns="45720" anchor="t" upright="1"/>
        <a:lstStyle/>
        <a:p>
          <a:pPr marL="0" marR="0" lvl="0" indent="0" algn="dist" defTabSz="914400" rtl="1" eaLnBrk="1" fontAlgn="auto" latinLnBrk="0" hangingPunct="1">
            <a:lnSpc>
              <a:spcPct val="1000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2525</a:t>
          </a:r>
        </a:p>
        <a:p>
          <a:pPr marL="0" marR="0" lvl="0" indent="0" algn="dist" defTabSz="914400" rtl="1" eaLnBrk="1" fontAlgn="auto" latinLnBrk="0" hangingPunct="1">
            <a:lnSpc>
              <a:spcPct val="1000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85</a:t>
          </a:r>
        </a:p>
      </xdr:txBody>
    </xdr:sp>
    <xdr:clientData/>
  </xdr:twoCellAnchor>
  <xdr:twoCellAnchor>
    <xdr:from>
      <xdr:col>6</xdr:col>
      <xdr:colOff>0</xdr:colOff>
      <xdr:row>6</xdr:row>
      <xdr:rowOff>1038225</xdr:rowOff>
    </xdr:from>
    <xdr:to>
      <xdr:col>6</xdr:col>
      <xdr:colOff>0</xdr:colOff>
      <xdr:row>8</xdr:row>
      <xdr:rowOff>0</xdr:rowOff>
    </xdr:to>
    <xdr:sp macro="" textlink="">
      <xdr:nvSpPr>
        <xdr:cNvPr id="59" name="Oval 68"/>
        <xdr:cNvSpPr>
          <a:spLocks noChangeArrowheads="1"/>
        </xdr:cNvSpPr>
      </xdr:nvSpPr>
      <xdr:spPr bwMode="auto">
        <a:xfrm>
          <a:off x="9134475" y="2181225"/>
          <a:ext cx="0" cy="190500"/>
        </a:xfrm>
        <a:prstGeom prst="ellipse">
          <a:avLst/>
        </a:prstGeom>
        <a:solidFill>
          <a:srgbClr val="FFFFFF"/>
        </a:solidFill>
        <a:ln w="9525">
          <a:solidFill>
            <a:srgbClr val="000000"/>
          </a:solidFill>
          <a:round/>
          <a:headEnd/>
          <a:tailEnd/>
        </a:ln>
      </xdr:spPr>
      <xdr:txBody>
        <a:bodyPr vertOverflow="clip" wrap="square" lIns="91440" tIns="45720" rIns="91440" bIns="45720" anchor="t" upright="1"/>
        <a:lstStyle/>
        <a:p>
          <a:pPr marL="0" marR="0" lvl="0" indent="0" algn="dist" defTabSz="914400" rtl="1" eaLnBrk="1" fontAlgn="auto" latinLnBrk="0" hangingPunct="1">
            <a:lnSpc>
              <a:spcPct val="1000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2525</a:t>
          </a:r>
        </a:p>
        <a:p>
          <a:pPr marL="0" marR="0" lvl="0" indent="0" algn="dist" defTabSz="914400" rtl="1" eaLnBrk="1" fontAlgn="auto" latinLnBrk="0" hangingPunct="1">
            <a:lnSpc>
              <a:spcPct val="1000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85</a:t>
          </a:r>
        </a:p>
      </xdr:txBody>
    </xdr:sp>
    <xdr:clientData/>
  </xdr:twoCellAnchor>
  <xdr:twoCellAnchor>
    <xdr:from>
      <xdr:col>5</xdr:col>
      <xdr:colOff>0</xdr:colOff>
      <xdr:row>8</xdr:row>
      <xdr:rowOff>1181100</xdr:rowOff>
    </xdr:from>
    <xdr:to>
      <xdr:col>5</xdr:col>
      <xdr:colOff>0</xdr:colOff>
      <xdr:row>9</xdr:row>
      <xdr:rowOff>152400</xdr:rowOff>
    </xdr:to>
    <xdr:sp macro="" textlink="">
      <xdr:nvSpPr>
        <xdr:cNvPr id="60" name="Oval 60"/>
        <xdr:cNvSpPr>
          <a:spLocks noChangeArrowheads="1"/>
        </xdr:cNvSpPr>
      </xdr:nvSpPr>
      <xdr:spPr bwMode="auto">
        <a:xfrm>
          <a:off x="8296275" y="2657475"/>
          <a:ext cx="0" cy="152400"/>
        </a:xfrm>
        <a:prstGeom prst="ellipse">
          <a:avLst/>
        </a:prstGeom>
        <a:solidFill>
          <a:srgbClr val="FFFFFF"/>
        </a:solidFill>
        <a:ln w="9525">
          <a:solidFill>
            <a:srgbClr val="000000"/>
          </a:solidFill>
          <a:round/>
          <a:headEnd/>
          <a:tailEnd/>
        </a:ln>
      </xdr:spPr>
      <xdr:txBody>
        <a:bodyPr vertOverflow="clip" wrap="square" lIns="91440" tIns="45720" rIns="91440" bIns="45720" anchor="t" upright="1"/>
        <a:lstStyle/>
        <a:p>
          <a:pPr marL="0" marR="0" lvl="0" indent="0" algn="l" defTabSz="914400" rtl="1" eaLnBrk="1" fontAlgn="auto" latinLnBrk="0" hangingPunct="1">
            <a:lnSpc>
              <a:spcPct val="1000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17</a:t>
          </a:r>
        </a:p>
        <a:p>
          <a:pPr marL="0" marR="0" lvl="0" indent="0" algn="l" defTabSz="914400" rtl="1" eaLnBrk="1" fontAlgn="auto" latinLnBrk="0" hangingPunct="1">
            <a:lnSpc>
              <a:spcPct val="1000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17</a:t>
          </a:r>
        </a:p>
      </xdr:txBody>
    </xdr:sp>
    <xdr:clientData/>
  </xdr:twoCellAnchor>
  <xdr:twoCellAnchor>
    <xdr:from>
      <xdr:col>5</xdr:col>
      <xdr:colOff>0</xdr:colOff>
      <xdr:row>8</xdr:row>
      <xdr:rowOff>1171575</xdr:rowOff>
    </xdr:from>
    <xdr:to>
      <xdr:col>5</xdr:col>
      <xdr:colOff>0</xdr:colOff>
      <xdr:row>9</xdr:row>
      <xdr:rowOff>142875</xdr:rowOff>
    </xdr:to>
    <xdr:sp macro="" textlink="">
      <xdr:nvSpPr>
        <xdr:cNvPr id="61" name="Oval 61"/>
        <xdr:cNvSpPr>
          <a:spLocks noChangeArrowheads="1"/>
        </xdr:cNvSpPr>
      </xdr:nvSpPr>
      <xdr:spPr bwMode="auto">
        <a:xfrm>
          <a:off x="8296275" y="2657475"/>
          <a:ext cx="0" cy="142875"/>
        </a:xfrm>
        <a:prstGeom prst="ellipse">
          <a:avLst/>
        </a:prstGeom>
        <a:solidFill>
          <a:srgbClr val="FFFFFF"/>
        </a:solidFill>
        <a:ln w="9525">
          <a:solidFill>
            <a:srgbClr val="000000"/>
          </a:solidFill>
          <a:round/>
          <a:headEnd/>
          <a:tailEnd/>
        </a:ln>
      </xdr:spPr>
      <xdr:txBody>
        <a:bodyPr vertOverflow="clip" wrap="square" lIns="91440" tIns="45720" rIns="91440" bIns="45720" anchor="t" upright="1"/>
        <a:lstStyle/>
        <a:p>
          <a:pPr marL="0" marR="0" lvl="0" indent="0" algn="l" defTabSz="914400" rtl="1" eaLnBrk="1" fontAlgn="auto" latinLnBrk="0" hangingPunct="1">
            <a:lnSpc>
              <a:spcPct val="1000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18</a:t>
          </a:r>
        </a:p>
        <a:p>
          <a:pPr marL="0" marR="0" lvl="0" indent="0" algn="l" defTabSz="914400" rtl="1" eaLnBrk="1" fontAlgn="auto" latinLnBrk="0" hangingPunct="1">
            <a:lnSpc>
              <a:spcPts val="7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18</a:t>
          </a:r>
        </a:p>
        <a:p>
          <a:pPr marL="0" marR="0" lvl="0" indent="0" algn="l" defTabSz="914400" rtl="1" eaLnBrk="1" fontAlgn="auto" latinLnBrk="0" hangingPunct="1">
            <a:lnSpc>
              <a:spcPts val="7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18</a:t>
          </a:r>
        </a:p>
      </xdr:txBody>
    </xdr:sp>
    <xdr:clientData/>
  </xdr:twoCellAnchor>
  <xdr:twoCellAnchor>
    <xdr:from>
      <xdr:col>5</xdr:col>
      <xdr:colOff>0</xdr:colOff>
      <xdr:row>8</xdr:row>
      <xdr:rowOff>1171575</xdr:rowOff>
    </xdr:from>
    <xdr:to>
      <xdr:col>5</xdr:col>
      <xdr:colOff>0</xdr:colOff>
      <xdr:row>9</xdr:row>
      <xdr:rowOff>142875</xdr:rowOff>
    </xdr:to>
    <xdr:sp macro="" textlink="">
      <xdr:nvSpPr>
        <xdr:cNvPr id="62" name="Oval 62"/>
        <xdr:cNvSpPr>
          <a:spLocks noChangeArrowheads="1"/>
        </xdr:cNvSpPr>
      </xdr:nvSpPr>
      <xdr:spPr bwMode="auto">
        <a:xfrm>
          <a:off x="8296275" y="2657475"/>
          <a:ext cx="0" cy="142875"/>
        </a:xfrm>
        <a:prstGeom prst="ellipse">
          <a:avLst/>
        </a:prstGeom>
        <a:solidFill>
          <a:srgbClr val="FFFFFF"/>
        </a:solidFill>
        <a:ln w="9525">
          <a:solidFill>
            <a:srgbClr val="000000"/>
          </a:solidFill>
          <a:round/>
          <a:headEnd/>
          <a:tailEnd/>
        </a:ln>
      </xdr:spPr>
      <xdr:txBody>
        <a:bodyPr vertOverflow="clip" wrap="square" lIns="91440" tIns="45720" rIns="91440" bIns="45720" anchor="t" upright="1"/>
        <a:lstStyle/>
        <a:p>
          <a:pPr marL="0" marR="0" lvl="0" indent="0" algn="l" defTabSz="914400" rtl="1" eaLnBrk="1" fontAlgn="auto" latinLnBrk="0" hangingPunct="1">
            <a:lnSpc>
              <a:spcPct val="1000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19</a:t>
          </a:r>
        </a:p>
      </xdr:txBody>
    </xdr:sp>
    <xdr:clientData/>
  </xdr:twoCellAnchor>
  <xdr:twoCellAnchor>
    <xdr:from>
      <xdr:col>5</xdr:col>
      <xdr:colOff>0</xdr:colOff>
      <xdr:row>8</xdr:row>
      <xdr:rowOff>1171575</xdr:rowOff>
    </xdr:from>
    <xdr:to>
      <xdr:col>5</xdr:col>
      <xdr:colOff>0</xdr:colOff>
      <xdr:row>9</xdr:row>
      <xdr:rowOff>142875</xdr:rowOff>
    </xdr:to>
    <xdr:sp macro="" textlink="">
      <xdr:nvSpPr>
        <xdr:cNvPr id="63" name="Oval 63"/>
        <xdr:cNvSpPr>
          <a:spLocks noChangeArrowheads="1"/>
        </xdr:cNvSpPr>
      </xdr:nvSpPr>
      <xdr:spPr bwMode="auto">
        <a:xfrm>
          <a:off x="8296275" y="2657475"/>
          <a:ext cx="0" cy="142875"/>
        </a:xfrm>
        <a:prstGeom prst="ellipse">
          <a:avLst/>
        </a:prstGeom>
        <a:solidFill>
          <a:srgbClr val="FFFFFF"/>
        </a:solidFill>
        <a:ln w="9525">
          <a:solidFill>
            <a:srgbClr val="000000"/>
          </a:solidFill>
          <a:round/>
          <a:headEnd/>
          <a:tailEnd/>
        </a:ln>
      </xdr:spPr>
      <xdr:txBody>
        <a:bodyPr vertOverflow="clip" wrap="square" lIns="91440" tIns="45720" rIns="91440" bIns="45720" anchor="t" upright="1"/>
        <a:lstStyle/>
        <a:p>
          <a:pPr marL="0" marR="0" lvl="0" indent="0" algn="l" defTabSz="914400" rtl="1" eaLnBrk="1" fontAlgn="auto" latinLnBrk="0" hangingPunct="1">
            <a:lnSpc>
              <a:spcPct val="1000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20</a:t>
          </a:r>
        </a:p>
        <a:p>
          <a:pPr marL="0" marR="0" lvl="0" indent="0" algn="l" defTabSz="914400" rtl="1" eaLnBrk="1" fontAlgn="auto" latinLnBrk="0" hangingPunct="1">
            <a:lnSpc>
              <a:spcPct val="1000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20</a:t>
          </a:r>
        </a:p>
      </xdr:txBody>
    </xdr:sp>
    <xdr:clientData/>
  </xdr:twoCellAnchor>
  <xdr:twoCellAnchor>
    <xdr:from>
      <xdr:col>6</xdr:col>
      <xdr:colOff>0</xdr:colOff>
      <xdr:row>8</xdr:row>
      <xdr:rowOff>1171575</xdr:rowOff>
    </xdr:from>
    <xdr:to>
      <xdr:col>6</xdr:col>
      <xdr:colOff>0</xdr:colOff>
      <xdr:row>9</xdr:row>
      <xdr:rowOff>142875</xdr:rowOff>
    </xdr:to>
    <xdr:sp macro="" textlink="">
      <xdr:nvSpPr>
        <xdr:cNvPr id="64" name="Oval 65"/>
        <xdr:cNvSpPr>
          <a:spLocks noChangeArrowheads="1"/>
        </xdr:cNvSpPr>
      </xdr:nvSpPr>
      <xdr:spPr bwMode="auto">
        <a:xfrm>
          <a:off x="9134475" y="2657475"/>
          <a:ext cx="0" cy="142875"/>
        </a:xfrm>
        <a:prstGeom prst="ellipse">
          <a:avLst/>
        </a:prstGeom>
        <a:solidFill>
          <a:srgbClr val="FFFFFF"/>
        </a:solidFill>
        <a:ln w="9525">
          <a:solidFill>
            <a:srgbClr val="000000"/>
          </a:solidFill>
          <a:round/>
          <a:headEnd/>
          <a:tailEnd/>
        </a:ln>
      </xdr:spPr>
      <xdr:txBody>
        <a:bodyPr vertOverflow="clip" wrap="square" lIns="91440" tIns="45720" rIns="91440" bIns="45720" anchor="t" upright="1"/>
        <a:lstStyle/>
        <a:p>
          <a:pPr marL="0" marR="0" lvl="0" indent="0" algn="l" defTabSz="914400" rtl="1" eaLnBrk="1" fontAlgn="auto" latinLnBrk="0" hangingPunct="1">
            <a:lnSpc>
              <a:spcPct val="1000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22</a:t>
          </a:r>
        </a:p>
      </xdr:txBody>
    </xdr:sp>
    <xdr:clientData/>
  </xdr:twoCellAnchor>
  <xdr:twoCellAnchor>
    <xdr:from>
      <xdr:col>6</xdr:col>
      <xdr:colOff>0</xdr:colOff>
      <xdr:row>8</xdr:row>
      <xdr:rowOff>1171575</xdr:rowOff>
    </xdr:from>
    <xdr:to>
      <xdr:col>6</xdr:col>
      <xdr:colOff>0</xdr:colOff>
      <xdr:row>9</xdr:row>
      <xdr:rowOff>142875</xdr:rowOff>
    </xdr:to>
    <xdr:sp macro="" textlink="">
      <xdr:nvSpPr>
        <xdr:cNvPr id="65" name="Oval 66"/>
        <xdr:cNvSpPr>
          <a:spLocks noChangeArrowheads="1"/>
        </xdr:cNvSpPr>
      </xdr:nvSpPr>
      <xdr:spPr bwMode="auto">
        <a:xfrm>
          <a:off x="9134475" y="2657475"/>
          <a:ext cx="0" cy="142875"/>
        </a:xfrm>
        <a:prstGeom prst="ellipse">
          <a:avLst/>
        </a:prstGeom>
        <a:solidFill>
          <a:srgbClr val="FFFFFF"/>
        </a:solidFill>
        <a:ln w="9525">
          <a:solidFill>
            <a:srgbClr val="000000"/>
          </a:solidFill>
          <a:round/>
          <a:headEnd/>
          <a:tailEnd/>
        </a:ln>
      </xdr:spPr>
      <xdr:txBody>
        <a:bodyPr vertOverflow="clip" wrap="square" lIns="91440" tIns="45720" rIns="91440" bIns="45720" anchor="t" upright="1"/>
        <a:lstStyle/>
        <a:p>
          <a:pPr marL="0" marR="0" lvl="0" indent="0" algn="l" defTabSz="914400" rtl="1" eaLnBrk="1" fontAlgn="auto" latinLnBrk="0" hangingPunct="1">
            <a:lnSpc>
              <a:spcPct val="1000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23</a:t>
          </a:r>
        </a:p>
        <a:p>
          <a:pPr marL="0" marR="0" lvl="0" indent="0" algn="l" defTabSz="914400" rtl="1" eaLnBrk="1" fontAlgn="auto" latinLnBrk="0" hangingPunct="1">
            <a:lnSpc>
              <a:spcPct val="1000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23</a:t>
          </a:r>
        </a:p>
      </xdr:txBody>
    </xdr:sp>
    <xdr:clientData/>
  </xdr:twoCellAnchor>
  <xdr:twoCellAnchor>
    <xdr:from>
      <xdr:col>6</xdr:col>
      <xdr:colOff>0</xdr:colOff>
      <xdr:row>8</xdr:row>
      <xdr:rowOff>1171575</xdr:rowOff>
    </xdr:from>
    <xdr:to>
      <xdr:col>6</xdr:col>
      <xdr:colOff>0</xdr:colOff>
      <xdr:row>9</xdr:row>
      <xdr:rowOff>142875</xdr:rowOff>
    </xdr:to>
    <xdr:sp macro="" textlink="">
      <xdr:nvSpPr>
        <xdr:cNvPr id="66" name="Oval 67"/>
        <xdr:cNvSpPr>
          <a:spLocks noChangeArrowheads="1"/>
        </xdr:cNvSpPr>
      </xdr:nvSpPr>
      <xdr:spPr bwMode="auto">
        <a:xfrm>
          <a:off x="9134475" y="2657475"/>
          <a:ext cx="0" cy="142875"/>
        </a:xfrm>
        <a:prstGeom prst="ellipse">
          <a:avLst/>
        </a:prstGeom>
        <a:solidFill>
          <a:srgbClr val="FFFFFF"/>
        </a:solidFill>
        <a:ln w="9525">
          <a:solidFill>
            <a:srgbClr val="000000"/>
          </a:solidFill>
          <a:round/>
          <a:headEnd/>
          <a:tailEnd/>
        </a:ln>
      </xdr:spPr>
      <xdr:txBody>
        <a:bodyPr vertOverflow="clip" wrap="square" lIns="91440" tIns="45720" rIns="91440" bIns="45720" anchor="t" upright="1"/>
        <a:lstStyle/>
        <a:p>
          <a:pPr marL="0" marR="0" lvl="0" indent="0" algn="l" defTabSz="914400" rtl="1" eaLnBrk="1" fontAlgn="auto" latinLnBrk="0" hangingPunct="1">
            <a:lnSpc>
              <a:spcPct val="1000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24</a:t>
          </a:r>
        </a:p>
      </xdr:txBody>
    </xdr:sp>
    <xdr:clientData/>
  </xdr:twoCellAnchor>
  <xdr:twoCellAnchor>
    <xdr:from>
      <xdr:col>6</xdr:col>
      <xdr:colOff>0</xdr:colOff>
      <xdr:row>8</xdr:row>
      <xdr:rowOff>1038225</xdr:rowOff>
    </xdr:from>
    <xdr:to>
      <xdr:col>6</xdr:col>
      <xdr:colOff>0</xdr:colOff>
      <xdr:row>9</xdr:row>
      <xdr:rowOff>9525</xdr:rowOff>
    </xdr:to>
    <xdr:sp macro="" textlink="">
      <xdr:nvSpPr>
        <xdr:cNvPr id="67" name="Oval 68"/>
        <xdr:cNvSpPr>
          <a:spLocks noChangeArrowheads="1"/>
        </xdr:cNvSpPr>
      </xdr:nvSpPr>
      <xdr:spPr bwMode="auto">
        <a:xfrm>
          <a:off x="9134475" y="2657475"/>
          <a:ext cx="0" cy="9525"/>
        </a:xfrm>
        <a:prstGeom prst="ellipse">
          <a:avLst/>
        </a:prstGeom>
        <a:solidFill>
          <a:srgbClr val="FFFFFF"/>
        </a:solidFill>
        <a:ln w="9525">
          <a:solidFill>
            <a:srgbClr val="000000"/>
          </a:solidFill>
          <a:round/>
          <a:headEnd/>
          <a:tailEnd/>
        </a:ln>
      </xdr:spPr>
      <xdr:txBody>
        <a:bodyPr vertOverflow="clip" wrap="square" lIns="91440" tIns="45720" rIns="91440" bIns="45720" anchor="t" upright="1"/>
        <a:lstStyle/>
        <a:p>
          <a:pPr marL="0" marR="0" lvl="0" indent="0" algn="dist" defTabSz="914400" rtl="1" eaLnBrk="1" fontAlgn="auto" latinLnBrk="0" hangingPunct="1">
            <a:lnSpc>
              <a:spcPct val="1000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2525</a:t>
          </a:r>
        </a:p>
        <a:p>
          <a:pPr marL="0" marR="0" lvl="0" indent="0" algn="dist" defTabSz="914400" rtl="1" eaLnBrk="1" fontAlgn="auto" latinLnBrk="0" hangingPunct="1">
            <a:lnSpc>
              <a:spcPct val="1000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85</a:t>
          </a:r>
        </a:p>
      </xdr:txBody>
    </xdr:sp>
    <xdr:clientData/>
  </xdr:twoCellAnchor>
  <xdr:twoCellAnchor>
    <xdr:from>
      <xdr:col>15</xdr:col>
      <xdr:colOff>0</xdr:colOff>
      <xdr:row>8</xdr:row>
      <xdr:rowOff>1171575</xdr:rowOff>
    </xdr:from>
    <xdr:to>
      <xdr:col>15</xdr:col>
      <xdr:colOff>0</xdr:colOff>
      <xdr:row>8</xdr:row>
      <xdr:rowOff>1419225</xdr:rowOff>
    </xdr:to>
    <xdr:sp macro="" textlink="">
      <xdr:nvSpPr>
        <xdr:cNvPr id="68" name="Oval 78"/>
        <xdr:cNvSpPr>
          <a:spLocks noChangeArrowheads="1"/>
        </xdr:cNvSpPr>
      </xdr:nvSpPr>
      <xdr:spPr bwMode="auto">
        <a:xfrm>
          <a:off x="15792450" y="2657475"/>
          <a:ext cx="0" cy="0"/>
        </a:xfrm>
        <a:prstGeom prst="ellipse">
          <a:avLst/>
        </a:prstGeom>
        <a:solidFill>
          <a:srgbClr val="FFFFFF"/>
        </a:solidFill>
        <a:ln w="9525">
          <a:solidFill>
            <a:srgbClr val="000000"/>
          </a:solidFill>
          <a:round/>
          <a:headEnd/>
          <a:tailEnd/>
        </a:ln>
      </xdr:spPr>
      <xdr:txBody>
        <a:bodyPr vertOverflow="clip" wrap="square" lIns="91440" tIns="45720" rIns="91440" bIns="45720" anchor="t" upright="1"/>
        <a:lstStyle/>
        <a:p>
          <a:pPr marL="0" marR="0" lvl="0" indent="0" algn="l" defTabSz="914400" rtl="1" eaLnBrk="1" fontAlgn="auto" latinLnBrk="0" hangingPunct="1">
            <a:lnSpc>
              <a:spcPct val="1000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85</a:t>
          </a:r>
        </a:p>
      </xdr:txBody>
    </xdr:sp>
    <xdr:clientData/>
  </xdr:twoCellAnchor>
  <xdr:twoCellAnchor>
    <xdr:from>
      <xdr:col>15</xdr:col>
      <xdr:colOff>0</xdr:colOff>
      <xdr:row>8</xdr:row>
      <xdr:rowOff>1171575</xdr:rowOff>
    </xdr:from>
    <xdr:to>
      <xdr:col>15</xdr:col>
      <xdr:colOff>0</xdr:colOff>
      <xdr:row>8</xdr:row>
      <xdr:rowOff>1419225</xdr:rowOff>
    </xdr:to>
    <xdr:sp macro="" textlink="">
      <xdr:nvSpPr>
        <xdr:cNvPr id="69" name="Oval 79"/>
        <xdr:cNvSpPr>
          <a:spLocks noChangeArrowheads="1"/>
        </xdr:cNvSpPr>
      </xdr:nvSpPr>
      <xdr:spPr bwMode="auto">
        <a:xfrm>
          <a:off x="15792450" y="2657475"/>
          <a:ext cx="0" cy="0"/>
        </a:xfrm>
        <a:prstGeom prst="ellipse">
          <a:avLst/>
        </a:prstGeom>
        <a:solidFill>
          <a:srgbClr val="FFFFFF"/>
        </a:solidFill>
        <a:ln w="9525">
          <a:solidFill>
            <a:srgbClr val="000000"/>
          </a:solidFill>
          <a:round/>
          <a:headEnd/>
          <a:tailEnd/>
        </a:ln>
      </xdr:spPr>
      <xdr:txBody>
        <a:bodyPr vertOverflow="clip" wrap="square" lIns="91440" tIns="45720" rIns="91440" bIns="45720" anchor="t" upright="1"/>
        <a:lstStyle/>
        <a:p>
          <a:pPr marL="0" marR="0" lvl="0" indent="0" algn="l" defTabSz="914400" rtl="1" eaLnBrk="1" fontAlgn="auto" latinLnBrk="0" hangingPunct="1">
            <a:lnSpc>
              <a:spcPct val="1000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85</a:t>
          </a:r>
        </a:p>
      </xdr:txBody>
    </xdr:sp>
    <xdr:clientData/>
  </xdr:twoCellAnchor>
  <xdr:twoCellAnchor>
    <xdr:from>
      <xdr:col>9</xdr:col>
      <xdr:colOff>0</xdr:colOff>
      <xdr:row>8</xdr:row>
      <xdr:rowOff>1028700</xdr:rowOff>
    </xdr:from>
    <xdr:to>
      <xdr:col>9</xdr:col>
      <xdr:colOff>0</xdr:colOff>
      <xdr:row>9</xdr:row>
      <xdr:rowOff>0</xdr:rowOff>
    </xdr:to>
    <xdr:sp macro="" textlink="">
      <xdr:nvSpPr>
        <xdr:cNvPr id="70" name="Oval 54"/>
        <xdr:cNvSpPr>
          <a:spLocks noChangeArrowheads="1"/>
        </xdr:cNvSpPr>
      </xdr:nvSpPr>
      <xdr:spPr bwMode="auto">
        <a:xfrm>
          <a:off x="11201400" y="2657475"/>
          <a:ext cx="0" cy="0"/>
        </a:xfrm>
        <a:prstGeom prst="ellipse">
          <a:avLst/>
        </a:prstGeom>
        <a:solidFill>
          <a:srgbClr val="FFFFFF"/>
        </a:solidFill>
        <a:ln w="9525">
          <a:solidFill>
            <a:srgbClr val="000000"/>
          </a:solidFill>
          <a:round/>
          <a:headEnd/>
          <a:tailEnd/>
        </a:ln>
      </xdr:spPr>
      <xdr:txBody>
        <a:bodyPr vertOverflow="clip" wrap="square" lIns="91440" tIns="45720" rIns="91440" bIns="4572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12</a:t>
          </a:r>
        </a:p>
      </xdr:txBody>
    </xdr:sp>
    <xdr:clientData/>
  </xdr:twoCellAnchor>
  <xdr:twoCellAnchor>
    <xdr:from>
      <xdr:col>5</xdr:col>
      <xdr:colOff>0</xdr:colOff>
      <xdr:row>8</xdr:row>
      <xdr:rowOff>1181100</xdr:rowOff>
    </xdr:from>
    <xdr:to>
      <xdr:col>5</xdr:col>
      <xdr:colOff>0</xdr:colOff>
      <xdr:row>9</xdr:row>
      <xdr:rowOff>152400</xdr:rowOff>
    </xdr:to>
    <xdr:sp macro="" textlink="">
      <xdr:nvSpPr>
        <xdr:cNvPr id="71" name="Oval 55"/>
        <xdr:cNvSpPr>
          <a:spLocks noChangeArrowheads="1"/>
        </xdr:cNvSpPr>
      </xdr:nvSpPr>
      <xdr:spPr bwMode="auto">
        <a:xfrm>
          <a:off x="8296275" y="2657475"/>
          <a:ext cx="0" cy="152400"/>
        </a:xfrm>
        <a:prstGeom prst="ellipse">
          <a:avLst/>
        </a:prstGeom>
        <a:solidFill>
          <a:srgbClr val="FFFFFF"/>
        </a:solidFill>
        <a:ln w="9525">
          <a:solidFill>
            <a:srgbClr val="000000"/>
          </a:solidFill>
          <a:round/>
          <a:headEnd/>
          <a:tailEnd/>
        </a:ln>
      </xdr:spPr>
      <xdr:txBody>
        <a:bodyPr vertOverflow="clip" wrap="square" lIns="91440" tIns="45720" rIns="91440" bIns="4572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17</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17</a:t>
          </a:r>
        </a:p>
      </xdr:txBody>
    </xdr:sp>
    <xdr:clientData/>
  </xdr:twoCellAnchor>
  <xdr:twoCellAnchor>
    <xdr:from>
      <xdr:col>5</xdr:col>
      <xdr:colOff>0</xdr:colOff>
      <xdr:row>8</xdr:row>
      <xdr:rowOff>1171575</xdr:rowOff>
    </xdr:from>
    <xdr:to>
      <xdr:col>5</xdr:col>
      <xdr:colOff>0</xdr:colOff>
      <xdr:row>9</xdr:row>
      <xdr:rowOff>142875</xdr:rowOff>
    </xdr:to>
    <xdr:sp macro="" textlink="">
      <xdr:nvSpPr>
        <xdr:cNvPr id="72" name="Oval 56"/>
        <xdr:cNvSpPr>
          <a:spLocks noChangeArrowheads="1"/>
        </xdr:cNvSpPr>
      </xdr:nvSpPr>
      <xdr:spPr bwMode="auto">
        <a:xfrm>
          <a:off x="8296275" y="2657475"/>
          <a:ext cx="0" cy="142875"/>
        </a:xfrm>
        <a:prstGeom prst="ellipse">
          <a:avLst/>
        </a:prstGeom>
        <a:solidFill>
          <a:srgbClr val="FFFFFF"/>
        </a:solidFill>
        <a:ln w="9525">
          <a:solidFill>
            <a:srgbClr val="000000"/>
          </a:solidFill>
          <a:round/>
          <a:headEnd/>
          <a:tailEnd/>
        </a:ln>
      </xdr:spPr>
      <xdr:txBody>
        <a:bodyPr vertOverflow="clip" wrap="square" lIns="91440" tIns="45720" rIns="91440" bIns="4572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18</a:t>
          </a:r>
        </a:p>
        <a:p>
          <a:pPr marL="0" marR="0" lvl="0" indent="0" algn="l" defTabSz="914400" rtl="0" eaLnBrk="1" fontAlgn="auto" latinLnBrk="0" hangingPunct="1">
            <a:lnSpc>
              <a:spcPts val="7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18</a:t>
          </a:r>
        </a:p>
        <a:p>
          <a:pPr marL="0" marR="0" lvl="0" indent="0" algn="l" defTabSz="914400" rtl="0" eaLnBrk="1" fontAlgn="auto" latinLnBrk="0" hangingPunct="1">
            <a:lnSpc>
              <a:spcPts val="7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18</a:t>
          </a:r>
        </a:p>
      </xdr:txBody>
    </xdr:sp>
    <xdr:clientData/>
  </xdr:twoCellAnchor>
  <xdr:twoCellAnchor>
    <xdr:from>
      <xdr:col>5</xdr:col>
      <xdr:colOff>0</xdr:colOff>
      <xdr:row>8</xdr:row>
      <xdr:rowOff>1171575</xdr:rowOff>
    </xdr:from>
    <xdr:to>
      <xdr:col>5</xdr:col>
      <xdr:colOff>0</xdr:colOff>
      <xdr:row>9</xdr:row>
      <xdr:rowOff>142875</xdr:rowOff>
    </xdr:to>
    <xdr:sp macro="" textlink="">
      <xdr:nvSpPr>
        <xdr:cNvPr id="73" name="Oval 57"/>
        <xdr:cNvSpPr>
          <a:spLocks noChangeArrowheads="1"/>
        </xdr:cNvSpPr>
      </xdr:nvSpPr>
      <xdr:spPr bwMode="auto">
        <a:xfrm>
          <a:off x="8296275" y="2657475"/>
          <a:ext cx="0" cy="142875"/>
        </a:xfrm>
        <a:prstGeom prst="ellipse">
          <a:avLst/>
        </a:prstGeom>
        <a:solidFill>
          <a:srgbClr val="FFFFFF"/>
        </a:solidFill>
        <a:ln w="9525">
          <a:solidFill>
            <a:srgbClr val="000000"/>
          </a:solidFill>
          <a:round/>
          <a:headEnd/>
          <a:tailEnd/>
        </a:ln>
      </xdr:spPr>
      <xdr:txBody>
        <a:bodyPr vertOverflow="clip" wrap="square" lIns="91440" tIns="45720" rIns="91440" bIns="4572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19</a:t>
          </a:r>
        </a:p>
      </xdr:txBody>
    </xdr:sp>
    <xdr:clientData/>
  </xdr:twoCellAnchor>
  <xdr:twoCellAnchor>
    <xdr:from>
      <xdr:col>5</xdr:col>
      <xdr:colOff>0</xdr:colOff>
      <xdr:row>8</xdr:row>
      <xdr:rowOff>1171575</xdr:rowOff>
    </xdr:from>
    <xdr:to>
      <xdr:col>5</xdr:col>
      <xdr:colOff>0</xdr:colOff>
      <xdr:row>9</xdr:row>
      <xdr:rowOff>142875</xdr:rowOff>
    </xdr:to>
    <xdr:sp macro="" textlink="">
      <xdr:nvSpPr>
        <xdr:cNvPr id="74" name="Oval 58"/>
        <xdr:cNvSpPr>
          <a:spLocks noChangeArrowheads="1"/>
        </xdr:cNvSpPr>
      </xdr:nvSpPr>
      <xdr:spPr bwMode="auto">
        <a:xfrm>
          <a:off x="8296275" y="2657475"/>
          <a:ext cx="0" cy="142875"/>
        </a:xfrm>
        <a:prstGeom prst="ellipse">
          <a:avLst/>
        </a:prstGeom>
        <a:solidFill>
          <a:srgbClr val="FFFFFF"/>
        </a:solidFill>
        <a:ln w="9525">
          <a:solidFill>
            <a:srgbClr val="000000"/>
          </a:solidFill>
          <a:round/>
          <a:headEnd/>
          <a:tailEnd/>
        </a:ln>
      </xdr:spPr>
      <xdr:txBody>
        <a:bodyPr vertOverflow="clip" wrap="square" lIns="91440" tIns="45720" rIns="91440" bIns="4572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20</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20</a:t>
          </a:r>
        </a:p>
      </xdr:txBody>
    </xdr:sp>
    <xdr:clientData/>
  </xdr:twoCellAnchor>
  <xdr:twoCellAnchor>
    <xdr:from>
      <xdr:col>6</xdr:col>
      <xdr:colOff>0</xdr:colOff>
      <xdr:row>8</xdr:row>
      <xdr:rowOff>1171575</xdr:rowOff>
    </xdr:from>
    <xdr:to>
      <xdr:col>6</xdr:col>
      <xdr:colOff>0</xdr:colOff>
      <xdr:row>9</xdr:row>
      <xdr:rowOff>142875</xdr:rowOff>
    </xdr:to>
    <xdr:sp macro="" textlink="">
      <xdr:nvSpPr>
        <xdr:cNvPr id="75" name="Oval 60"/>
        <xdr:cNvSpPr>
          <a:spLocks noChangeArrowheads="1"/>
        </xdr:cNvSpPr>
      </xdr:nvSpPr>
      <xdr:spPr bwMode="auto">
        <a:xfrm>
          <a:off x="9134475" y="2657475"/>
          <a:ext cx="0" cy="142875"/>
        </a:xfrm>
        <a:prstGeom prst="ellipse">
          <a:avLst/>
        </a:prstGeom>
        <a:solidFill>
          <a:srgbClr val="FFFFFF"/>
        </a:solidFill>
        <a:ln w="9525">
          <a:solidFill>
            <a:srgbClr val="000000"/>
          </a:solidFill>
          <a:round/>
          <a:headEnd/>
          <a:tailEnd/>
        </a:ln>
      </xdr:spPr>
      <xdr:txBody>
        <a:bodyPr vertOverflow="clip" wrap="square" lIns="91440" tIns="45720" rIns="91440" bIns="4572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22</a:t>
          </a:r>
        </a:p>
      </xdr:txBody>
    </xdr:sp>
    <xdr:clientData/>
  </xdr:twoCellAnchor>
  <xdr:twoCellAnchor>
    <xdr:from>
      <xdr:col>6</xdr:col>
      <xdr:colOff>0</xdr:colOff>
      <xdr:row>8</xdr:row>
      <xdr:rowOff>1171575</xdr:rowOff>
    </xdr:from>
    <xdr:to>
      <xdr:col>6</xdr:col>
      <xdr:colOff>0</xdr:colOff>
      <xdr:row>9</xdr:row>
      <xdr:rowOff>142875</xdr:rowOff>
    </xdr:to>
    <xdr:sp macro="" textlink="">
      <xdr:nvSpPr>
        <xdr:cNvPr id="76" name="Oval 61"/>
        <xdr:cNvSpPr>
          <a:spLocks noChangeArrowheads="1"/>
        </xdr:cNvSpPr>
      </xdr:nvSpPr>
      <xdr:spPr bwMode="auto">
        <a:xfrm>
          <a:off x="9134475" y="2657475"/>
          <a:ext cx="0" cy="142875"/>
        </a:xfrm>
        <a:prstGeom prst="ellipse">
          <a:avLst/>
        </a:prstGeom>
        <a:solidFill>
          <a:srgbClr val="FFFFFF"/>
        </a:solidFill>
        <a:ln w="9525">
          <a:solidFill>
            <a:srgbClr val="000000"/>
          </a:solidFill>
          <a:round/>
          <a:headEnd/>
          <a:tailEnd/>
        </a:ln>
      </xdr:spPr>
      <xdr:txBody>
        <a:bodyPr vertOverflow="clip" wrap="square" lIns="91440" tIns="45720" rIns="91440" bIns="4572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23</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23</a:t>
          </a:r>
        </a:p>
      </xdr:txBody>
    </xdr:sp>
    <xdr:clientData/>
  </xdr:twoCellAnchor>
  <xdr:twoCellAnchor>
    <xdr:from>
      <xdr:col>6</xdr:col>
      <xdr:colOff>0</xdr:colOff>
      <xdr:row>8</xdr:row>
      <xdr:rowOff>1171575</xdr:rowOff>
    </xdr:from>
    <xdr:to>
      <xdr:col>6</xdr:col>
      <xdr:colOff>0</xdr:colOff>
      <xdr:row>9</xdr:row>
      <xdr:rowOff>142875</xdr:rowOff>
    </xdr:to>
    <xdr:sp macro="" textlink="">
      <xdr:nvSpPr>
        <xdr:cNvPr id="77" name="Oval 62"/>
        <xdr:cNvSpPr>
          <a:spLocks noChangeArrowheads="1"/>
        </xdr:cNvSpPr>
      </xdr:nvSpPr>
      <xdr:spPr bwMode="auto">
        <a:xfrm>
          <a:off x="9134475" y="2657475"/>
          <a:ext cx="0" cy="142875"/>
        </a:xfrm>
        <a:prstGeom prst="ellipse">
          <a:avLst/>
        </a:prstGeom>
        <a:solidFill>
          <a:srgbClr val="FFFFFF"/>
        </a:solidFill>
        <a:ln w="9525">
          <a:solidFill>
            <a:srgbClr val="000000"/>
          </a:solidFill>
          <a:round/>
          <a:headEnd/>
          <a:tailEnd/>
        </a:ln>
      </xdr:spPr>
      <xdr:txBody>
        <a:bodyPr vertOverflow="clip" wrap="square" lIns="91440" tIns="45720" rIns="91440" bIns="4572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24</a:t>
          </a:r>
        </a:p>
      </xdr:txBody>
    </xdr:sp>
    <xdr:clientData/>
  </xdr:twoCellAnchor>
  <xdr:twoCellAnchor>
    <xdr:from>
      <xdr:col>6</xdr:col>
      <xdr:colOff>0</xdr:colOff>
      <xdr:row>8</xdr:row>
      <xdr:rowOff>1038225</xdr:rowOff>
    </xdr:from>
    <xdr:to>
      <xdr:col>6</xdr:col>
      <xdr:colOff>0</xdr:colOff>
      <xdr:row>9</xdr:row>
      <xdr:rowOff>9525</xdr:rowOff>
    </xdr:to>
    <xdr:sp macro="" textlink="">
      <xdr:nvSpPr>
        <xdr:cNvPr id="78" name="Oval 63"/>
        <xdr:cNvSpPr>
          <a:spLocks noChangeArrowheads="1"/>
        </xdr:cNvSpPr>
      </xdr:nvSpPr>
      <xdr:spPr bwMode="auto">
        <a:xfrm>
          <a:off x="9134475" y="2657475"/>
          <a:ext cx="0" cy="9525"/>
        </a:xfrm>
        <a:prstGeom prst="ellipse">
          <a:avLst/>
        </a:prstGeom>
        <a:solidFill>
          <a:srgbClr val="FFFFFF"/>
        </a:solidFill>
        <a:ln w="9525">
          <a:solidFill>
            <a:srgbClr val="000000"/>
          </a:solidFill>
          <a:round/>
          <a:headEnd/>
          <a:tailEnd/>
        </a:ln>
      </xdr:spPr>
      <xdr:txBody>
        <a:bodyPr vertOverflow="clip" wrap="square" lIns="91440" tIns="45720" rIns="91440" bIns="45720" anchor="t" upright="1"/>
        <a:lstStyle/>
        <a:p>
          <a:pPr marL="0" marR="0" lvl="0" indent="0" algn="dist" defTabSz="914400" rtl="0" eaLnBrk="1" fontAlgn="auto" latinLnBrk="0" hangingPunct="1">
            <a:lnSpc>
              <a:spcPct val="1000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2525</a:t>
          </a:r>
        </a:p>
        <a:p>
          <a:pPr marL="0" marR="0" lvl="0" indent="0" algn="dist" defTabSz="914400" rtl="0" eaLnBrk="1" fontAlgn="auto" latinLnBrk="0" hangingPunct="1">
            <a:lnSpc>
              <a:spcPct val="1000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85</a:t>
          </a:r>
        </a:p>
      </xdr:txBody>
    </xdr:sp>
    <xdr:clientData/>
  </xdr:twoCellAnchor>
  <xdr:twoCellAnchor>
    <xdr:from>
      <xdr:col>9</xdr:col>
      <xdr:colOff>0</xdr:colOff>
      <xdr:row>8</xdr:row>
      <xdr:rowOff>1028700</xdr:rowOff>
    </xdr:from>
    <xdr:to>
      <xdr:col>9</xdr:col>
      <xdr:colOff>0</xdr:colOff>
      <xdr:row>9</xdr:row>
      <xdr:rowOff>0</xdr:rowOff>
    </xdr:to>
    <xdr:sp macro="" textlink="">
      <xdr:nvSpPr>
        <xdr:cNvPr id="79" name="Oval 134"/>
        <xdr:cNvSpPr>
          <a:spLocks noChangeArrowheads="1"/>
        </xdr:cNvSpPr>
      </xdr:nvSpPr>
      <xdr:spPr bwMode="auto">
        <a:xfrm>
          <a:off x="11201400" y="2657475"/>
          <a:ext cx="0" cy="0"/>
        </a:xfrm>
        <a:prstGeom prst="ellipse">
          <a:avLst/>
        </a:prstGeom>
        <a:solidFill>
          <a:srgbClr val="FFFFFF"/>
        </a:solidFill>
        <a:ln w="9525">
          <a:solidFill>
            <a:srgbClr val="000000"/>
          </a:solidFill>
          <a:round/>
          <a:headEnd/>
          <a:tailEnd/>
        </a:ln>
      </xdr:spPr>
      <xdr:txBody>
        <a:bodyPr vertOverflow="clip" wrap="square" lIns="91440" tIns="45720" rIns="91440" bIns="4572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12</a:t>
          </a:r>
        </a:p>
      </xdr:txBody>
    </xdr:sp>
    <xdr:clientData/>
  </xdr:twoCellAnchor>
  <xdr:twoCellAnchor>
    <xdr:from>
      <xdr:col>5</xdr:col>
      <xdr:colOff>0</xdr:colOff>
      <xdr:row>8</xdr:row>
      <xdr:rowOff>1181100</xdr:rowOff>
    </xdr:from>
    <xdr:to>
      <xdr:col>5</xdr:col>
      <xdr:colOff>0</xdr:colOff>
      <xdr:row>9</xdr:row>
      <xdr:rowOff>152400</xdr:rowOff>
    </xdr:to>
    <xdr:sp macro="" textlink="">
      <xdr:nvSpPr>
        <xdr:cNvPr id="80" name="Oval 135"/>
        <xdr:cNvSpPr>
          <a:spLocks noChangeArrowheads="1"/>
        </xdr:cNvSpPr>
      </xdr:nvSpPr>
      <xdr:spPr bwMode="auto">
        <a:xfrm>
          <a:off x="8296275" y="2657475"/>
          <a:ext cx="0" cy="152400"/>
        </a:xfrm>
        <a:prstGeom prst="ellipse">
          <a:avLst/>
        </a:prstGeom>
        <a:solidFill>
          <a:srgbClr val="FFFFFF"/>
        </a:solidFill>
        <a:ln w="9525">
          <a:solidFill>
            <a:srgbClr val="000000"/>
          </a:solidFill>
          <a:round/>
          <a:headEnd/>
          <a:tailEnd/>
        </a:ln>
      </xdr:spPr>
      <xdr:txBody>
        <a:bodyPr vertOverflow="clip" wrap="square" lIns="91440" tIns="45720" rIns="91440" bIns="4572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17</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17</a:t>
          </a:r>
        </a:p>
      </xdr:txBody>
    </xdr:sp>
    <xdr:clientData/>
  </xdr:twoCellAnchor>
  <xdr:twoCellAnchor>
    <xdr:from>
      <xdr:col>5</xdr:col>
      <xdr:colOff>0</xdr:colOff>
      <xdr:row>8</xdr:row>
      <xdr:rowOff>1171575</xdr:rowOff>
    </xdr:from>
    <xdr:to>
      <xdr:col>5</xdr:col>
      <xdr:colOff>0</xdr:colOff>
      <xdr:row>9</xdr:row>
      <xdr:rowOff>142875</xdr:rowOff>
    </xdr:to>
    <xdr:sp macro="" textlink="">
      <xdr:nvSpPr>
        <xdr:cNvPr id="81" name="Oval 136"/>
        <xdr:cNvSpPr>
          <a:spLocks noChangeArrowheads="1"/>
        </xdr:cNvSpPr>
      </xdr:nvSpPr>
      <xdr:spPr bwMode="auto">
        <a:xfrm>
          <a:off x="8296275" y="2657475"/>
          <a:ext cx="0" cy="142875"/>
        </a:xfrm>
        <a:prstGeom prst="ellipse">
          <a:avLst/>
        </a:prstGeom>
        <a:solidFill>
          <a:srgbClr val="FFFFFF"/>
        </a:solidFill>
        <a:ln w="9525">
          <a:solidFill>
            <a:srgbClr val="000000"/>
          </a:solidFill>
          <a:round/>
          <a:headEnd/>
          <a:tailEnd/>
        </a:ln>
      </xdr:spPr>
      <xdr:txBody>
        <a:bodyPr vertOverflow="clip" wrap="square" lIns="91440" tIns="45720" rIns="91440" bIns="4572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18</a:t>
          </a:r>
        </a:p>
        <a:p>
          <a:pPr marL="0" marR="0" lvl="0" indent="0" algn="l" defTabSz="914400" rtl="0" eaLnBrk="1" fontAlgn="auto" latinLnBrk="0" hangingPunct="1">
            <a:lnSpc>
              <a:spcPts val="7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18</a:t>
          </a:r>
        </a:p>
        <a:p>
          <a:pPr marL="0" marR="0" lvl="0" indent="0" algn="l" defTabSz="914400" rtl="0" eaLnBrk="1" fontAlgn="auto" latinLnBrk="0" hangingPunct="1">
            <a:lnSpc>
              <a:spcPts val="7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18</a:t>
          </a:r>
        </a:p>
      </xdr:txBody>
    </xdr:sp>
    <xdr:clientData/>
  </xdr:twoCellAnchor>
  <xdr:twoCellAnchor>
    <xdr:from>
      <xdr:col>5</xdr:col>
      <xdr:colOff>0</xdr:colOff>
      <xdr:row>8</xdr:row>
      <xdr:rowOff>1171575</xdr:rowOff>
    </xdr:from>
    <xdr:to>
      <xdr:col>5</xdr:col>
      <xdr:colOff>0</xdr:colOff>
      <xdr:row>9</xdr:row>
      <xdr:rowOff>142875</xdr:rowOff>
    </xdr:to>
    <xdr:sp macro="" textlink="">
      <xdr:nvSpPr>
        <xdr:cNvPr id="82" name="Oval 137"/>
        <xdr:cNvSpPr>
          <a:spLocks noChangeArrowheads="1"/>
        </xdr:cNvSpPr>
      </xdr:nvSpPr>
      <xdr:spPr bwMode="auto">
        <a:xfrm>
          <a:off x="8296275" y="2657475"/>
          <a:ext cx="0" cy="142875"/>
        </a:xfrm>
        <a:prstGeom prst="ellipse">
          <a:avLst/>
        </a:prstGeom>
        <a:solidFill>
          <a:srgbClr val="FFFFFF"/>
        </a:solidFill>
        <a:ln w="9525">
          <a:solidFill>
            <a:srgbClr val="000000"/>
          </a:solidFill>
          <a:round/>
          <a:headEnd/>
          <a:tailEnd/>
        </a:ln>
      </xdr:spPr>
      <xdr:txBody>
        <a:bodyPr vertOverflow="clip" wrap="square" lIns="91440" tIns="45720" rIns="91440" bIns="4572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19</a:t>
          </a:r>
        </a:p>
      </xdr:txBody>
    </xdr:sp>
    <xdr:clientData/>
  </xdr:twoCellAnchor>
  <xdr:twoCellAnchor>
    <xdr:from>
      <xdr:col>5</xdr:col>
      <xdr:colOff>0</xdr:colOff>
      <xdr:row>8</xdr:row>
      <xdr:rowOff>1171575</xdr:rowOff>
    </xdr:from>
    <xdr:to>
      <xdr:col>5</xdr:col>
      <xdr:colOff>0</xdr:colOff>
      <xdr:row>9</xdr:row>
      <xdr:rowOff>142875</xdr:rowOff>
    </xdr:to>
    <xdr:sp macro="" textlink="">
      <xdr:nvSpPr>
        <xdr:cNvPr id="83" name="Oval 138"/>
        <xdr:cNvSpPr>
          <a:spLocks noChangeArrowheads="1"/>
        </xdr:cNvSpPr>
      </xdr:nvSpPr>
      <xdr:spPr bwMode="auto">
        <a:xfrm>
          <a:off x="8296275" y="2657475"/>
          <a:ext cx="0" cy="142875"/>
        </a:xfrm>
        <a:prstGeom prst="ellipse">
          <a:avLst/>
        </a:prstGeom>
        <a:solidFill>
          <a:srgbClr val="FFFFFF"/>
        </a:solidFill>
        <a:ln w="9525">
          <a:solidFill>
            <a:srgbClr val="000000"/>
          </a:solidFill>
          <a:round/>
          <a:headEnd/>
          <a:tailEnd/>
        </a:ln>
      </xdr:spPr>
      <xdr:txBody>
        <a:bodyPr vertOverflow="clip" wrap="square" lIns="91440" tIns="45720" rIns="91440" bIns="4572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20</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20</a:t>
          </a:r>
        </a:p>
      </xdr:txBody>
    </xdr:sp>
    <xdr:clientData/>
  </xdr:twoCellAnchor>
  <xdr:twoCellAnchor>
    <xdr:from>
      <xdr:col>6</xdr:col>
      <xdr:colOff>0</xdr:colOff>
      <xdr:row>8</xdr:row>
      <xdr:rowOff>1171575</xdr:rowOff>
    </xdr:from>
    <xdr:to>
      <xdr:col>6</xdr:col>
      <xdr:colOff>0</xdr:colOff>
      <xdr:row>9</xdr:row>
      <xdr:rowOff>142875</xdr:rowOff>
    </xdr:to>
    <xdr:sp macro="" textlink="">
      <xdr:nvSpPr>
        <xdr:cNvPr id="84" name="Oval 140"/>
        <xdr:cNvSpPr>
          <a:spLocks noChangeArrowheads="1"/>
        </xdr:cNvSpPr>
      </xdr:nvSpPr>
      <xdr:spPr bwMode="auto">
        <a:xfrm>
          <a:off x="9134475" y="2657475"/>
          <a:ext cx="0" cy="142875"/>
        </a:xfrm>
        <a:prstGeom prst="ellipse">
          <a:avLst/>
        </a:prstGeom>
        <a:solidFill>
          <a:srgbClr val="FFFFFF"/>
        </a:solidFill>
        <a:ln w="9525">
          <a:solidFill>
            <a:srgbClr val="000000"/>
          </a:solidFill>
          <a:round/>
          <a:headEnd/>
          <a:tailEnd/>
        </a:ln>
      </xdr:spPr>
      <xdr:txBody>
        <a:bodyPr vertOverflow="clip" wrap="square" lIns="91440" tIns="45720" rIns="91440" bIns="4572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22</a:t>
          </a:r>
        </a:p>
      </xdr:txBody>
    </xdr:sp>
    <xdr:clientData/>
  </xdr:twoCellAnchor>
  <xdr:twoCellAnchor>
    <xdr:from>
      <xdr:col>6</xdr:col>
      <xdr:colOff>0</xdr:colOff>
      <xdr:row>8</xdr:row>
      <xdr:rowOff>1171575</xdr:rowOff>
    </xdr:from>
    <xdr:to>
      <xdr:col>6</xdr:col>
      <xdr:colOff>0</xdr:colOff>
      <xdr:row>9</xdr:row>
      <xdr:rowOff>142875</xdr:rowOff>
    </xdr:to>
    <xdr:sp macro="" textlink="">
      <xdr:nvSpPr>
        <xdr:cNvPr id="85" name="Oval 141"/>
        <xdr:cNvSpPr>
          <a:spLocks noChangeArrowheads="1"/>
        </xdr:cNvSpPr>
      </xdr:nvSpPr>
      <xdr:spPr bwMode="auto">
        <a:xfrm>
          <a:off x="9134475" y="2657475"/>
          <a:ext cx="0" cy="142875"/>
        </a:xfrm>
        <a:prstGeom prst="ellipse">
          <a:avLst/>
        </a:prstGeom>
        <a:solidFill>
          <a:srgbClr val="FFFFFF"/>
        </a:solidFill>
        <a:ln w="9525">
          <a:solidFill>
            <a:srgbClr val="000000"/>
          </a:solidFill>
          <a:round/>
          <a:headEnd/>
          <a:tailEnd/>
        </a:ln>
      </xdr:spPr>
      <xdr:txBody>
        <a:bodyPr vertOverflow="clip" wrap="square" lIns="91440" tIns="45720" rIns="91440" bIns="4572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23</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23</a:t>
          </a:r>
        </a:p>
      </xdr:txBody>
    </xdr:sp>
    <xdr:clientData/>
  </xdr:twoCellAnchor>
  <xdr:twoCellAnchor>
    <xdr:from>
      <xdr:col>6</xdr:col>
      <xdr:colOff>0</xdr:colOff>
      <xdr:row>8</xdr:row>
      <xdr:rowOff>1171575</xdr:rowOff>
    </xdr:from>
    <xdr:to>
      <xdr:col>6</xdr:col>
      <xdr:colOff>0</xdr:colOff>
      <xdr:row>9</xdr:row>
      <xdr:rowOff>142875</xdr:rowOff>
    </xdr:to>
    <xdr:sp macro="" textlink="">
      <xdr:nvSpPr>
        <xdr:cNvPr id="86" name="Oval 142"/>
        <xdr:cNvSpPr>
          <a:spLocks noChangeArrowheads="1"/>
        </xdr:cNvSpPr>
      </xdr:nvSpPr>
      <xdr:spPr bwMode="auto">
        <a:xfrm>
          <a:off x="9134475" y="2657475"/>
          <a:ext cx="0" cy="142875"/>
        </a:xfrm>
        <a:prstGeom prst="ellipse">
          <a:avLst/>
        </a:prstGeom>
        <a:solidFill>
          <a:srgbClr val="FFFFFF"/>
        </a:solidFill>
        <a:ln w="9525">
          <a:solidFill>
            <a:srgbClr val="000000"/>
          </a:solidFill>
          <a:round/>
          <a:headEnd/>
          <a:tailEnd/>
        </a:ln>
      </xdr:spPr>
      <xdr:txBody>
        <a:bodyPr vertOverflow="clip" wrap="square" lIns="91440" tIns="45720" rIns="91440" bIns="4572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24</a:t>
          </a:r>
        </a:p>
      </xdr:txBody>
    </xdr:sp>
    <xdr:clientData/>
  </xdr:twoCellAnchor>
  <xdr:twoCellAnchor>
    <xdr:from>
      <xdr:col>6</xdr:col>
      <xdr:colOff>0</xdr:colOff>
      <xdr:row>8</xdr:row>
      <xdr:rowOff>1038225</xdr:rowOff>
    </xdr:from>
    <xdr:to>
      <xdr:col>6</xdr:col>
      <xdr:colOff>0</xdr:colOff>
      <xdr:row>9</xdr:row>
      <xdr:rowOff>9525</xdr:rowOff>
    </xdr:to>
    <xdr:sp macro="" textlink="">
      <xdr:nvSpPr>
        <xdr:cNvPr id="87" name="Oval 143"/>
        <xdr:cNvSpPr>
          <a:spLocks noChangeArrowheads="1"/>
        </xdr:cNvSpPr>
      </xdr:nvSpPr>
      <xdr:spPr bwMode="auto">
        <a:xfrm>
          <a:off x="9134475" y="2657475"/>
          <a:ext cx="0" cy="9525"/>
        </a:xfrm>
        <a:prstGeom prst="ellipse">
          <a:avLst/>
        </a:prstGeom>
        <a:solidFill>
          <a:srgbClr val="FFFFFF"/>
        </a:solidFill>
        <a:ln w="9525">
          <a:solidFill>
            <a:srgbClr val="000000"/>
          </a:solidFill>
          <a:round/>
          <a:headEnd/>
          <a:tailEnd/>
        </a:ln>
      </xdr:spPr>
      <xdr:txBody>
        <a:bodyPr vertOverflow="clip" wrap="square" lIns="91440" tIns="45720" rIns="91440" bIns="45720" anchor="t" upright="1"/>
        <a:lstStyle/>
        <a:p>
          <a:pPr marL="0" marR="0" lvl="0" indent="0" algn="dist" defTabSz="914400" rtl="0" eaLnBrk="1" fontAlgn="auto" latinLnBrk="0" hangingPunct="1">
            <a:lnSpc>
              <a:spcPct val="1000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2525</a:t>
          </a:r>
        </a:p>
        <a:p>
          <a:pPr marL="0" marR="0" lvl="0" indent="0" algn="dist" defTabSz="914400" rtl="0" eaLnBrk="1" fontAlgn="auto" latinLnBrk="0" hangingPunct="1">
            <a:lnSpc>
              <a:spcPct val="1000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85</a:t>
          </a:r>
        </a:p>
      </xdr:txBody>
    </xdr:sp>
    <xdr:clientData/>
  </xdr:twoCellAnchor>
  <xdr:twoCellAnchor>
    <xdr:from>
      <xdr:col>5</xdr:col>
      <xdr:colOff>0</xdr:colOff>
      <xdr:row>8</xdr:row>
      <xdr:rowOff>1181100</xdr:rowOff>
    </xdr:from>
    <xdr:to>
      <xdr:col>5</xdr:col>
      <xdr:colOff>0</xdr:colOff>
      <xdr:row>9</xdr:row>
      <xdr:rowOff>152400</xdr:rowOff>
    </xdr:to>
    <xdr:sp macro="" textlink="">
      <xdr:nvSpPr>
        <xdr:cNvPr id="88" name="Oval 55"/>
        <xdr:cNvSpPr>
          <a:spLocks noChangeArrowheads="1"/>
        </xdr:cNvSpPr>
      </xdr:nvSpPr>
      <xdr:spPr bwMode="auto">
        <a:xfrm>
          <a:off x="8296275" y="2657475"/>
          <a:ext cx="0" cy="152400"/>
        </a:xfrm>
        <a:prstGeom prst="ellipse">
          <a:avLst/>
        </a:prstGeom>
        <a:solidFill>
          <a:srgbClr val="FFFFFF"/>
        </a:solidFill>
        <a:ln w="9525">
          <a:solidFill>
            <a:srgbClr val="000000"/>
          </a:solidFill>
          <a:round/>
          <a:headEnd/>
          <a:tailEnd/>
        </a:ln>
      </xdr:spPr>
      <xdr:txBody>
        <a:bodyPr vertOverflow="clip" wrap="square" lIns="91440" tIns="45720" rIns="91440" bIns="45720" anchor="t" upright="1"/>
        <a:lstStyle/>
        <a:p>
          <a:pPr marL="0" marR="0" lvl="0" indent="0" algn="l" defTabSz="914400" rtl="1" eaLnBrk="1" fontAlgn="auto" latinLnBrk="0" hangingPunct="1">
            <a:lnSpc>
              <a:spcPct val="1000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17</a:t>
          </a:r>
        </a:p>
        <a:p>
          <a:pPr marL="0" marR="0" lvl="0" indent="0" algn="l" defTabSz="914400" rtl="1" eaLnBrk="1" fontAlgn="auto" latinLnBrk="0" hangingPunct="1">
            <a:lnSpc>
              <a:spcPct val="1000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17</a:t>
          </a:r>
        </a:p>
      </xdr:txBody>
    </xdr:sp>
    <xdr:clientData/>
  </xdr:twoCellAnchor>
  <xdr:twoCellAnchor>
    <xdr:from>
      <xdr:col>5</xdr:col>
      <xdr:colOff>0</xdr:colOff>
      <xdr:row>8</xdr:row>
      <xdr:rowOff>1171575</xdr:rowOff>
    </xdr:from>
    <xdr:to>
      <xdr:col>5</xdr:col>
      <xdr:colOff>0</xdr:colOff>
      <xdr:row>9</xdr:row>
      <xdr:rowOff>142875</xdr:rowOff>
    </xdr:to>
    <xdr:sp macro="" textlink="">
      <xdr:nvSpPr>
        <xdr:cNvPr id="89" name="Oval 56"/>
        <xdr:cNvSpPr>
          <a:spLocks noChangeArrowheads="1"/>
        </xdr:cNvSpPr>
      </xdr:nvSpPr>
      <xdr:spPr bwMode="auto">
        <a:xfrm>
          <a:off x="8296275" y="2657475"/>
          <a:ext cx="0" cy="142875"/>
        </a:xfrm>
        <a:prstGeom prst="ellipse">
          <a:avLst/>
        </a:prstGeom>
        <a:solidFill>
          <a:srgbClr val="FFFFFF"/>
        </a:solidFill>
        <a:ln w="9525">
          <a:solidFill>
            <a:srgbClr val="000000"/>
          </a:solidFill>
          <a:round/>
          <a:headEnd/>
          <a:tailEnd/>
        </a:ln>
      </xdr:spPr>
      <xdr:txBody>
        <a:bodyPr vertOverflow="clip" wrap="square" lIns="91440" tIns="45720" rIns="91440" bIns="45720" anchor="t" upright="1"/>
        <a:lstStyle/>
        <a:p>
          <a:pPr marL="0" marR="0" lvl="0" indent="0" algn="l" defTabSz="914400" rtl="1" eaLnBrk="1" fontAlgn="auto" latinLnBrk="0" hangingPunct="1">
            <a:lnSpc>
              <a:spcPct val="1000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18</a:t>
          </a:r>
        </a:p>
        <a:p>
          <a:pPr marL="0" marR="0" lvl="0" indent="0" algn="l" defTabSz="914400" rtl="1" eaLnBrk="1" fontAlgn="auto" latinLnBrk="0" hangingPunct="1">
            <a:lnSpc>
              <a:spcPts val="7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18</a:t>
          </a:r>
        </a:p>
        <a:p>
          <a:pPr marL="0" marR="0" lvl="0" indent="0" algn="l" defTabSz="914400" rtl="1" eaLnBrk="1" fontAlgn="auto" latinLnBrk="0" hangingPunct="1">
            <a:lnSpc>
              <a:spcPts val="7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18</a:t>
          </a:r>
        </a:p>
      </xdr:txBody>
    </xdr:sp>
    <xdr:clientData/>
  </xdr:twoCellAnchor>
  <xdr:twoCellAnchor>
    <xdr:from>
      <xdr:col>5</xdr:col>
      <xdr:colOff>0</xdr:colOff>
      <xdr:row>8</xdr:row>
      <xdr:rowOff>1171575</xdr:rowOff>
    </xdr:from>
    <xdr:to>
      <xdr:col>5</xdr:col>
      <xdr:colOff>0</xdr:colOff>
      <xdr:row>9</xdr:row>
      <xdr:rowOff>142875</xdr:rowOff>
    </xdr:to>
    <xdr:sp macro="" textlink="">
      <xdr:nvSpPr>
        <xdr:cNvPr id="90" name="Oval 57"/>
        <xdr:cNvSpPr>
          <a:spLocks noChangeArrowheads="1"/>
        </xdr:cNvSpPr>
      </xdr:nvSpPr>
      <xdr:spPr bwMode="auto">
        <a:xfrm>
          <a:off x="8296275" y="2657475"/>
          <a:ext cx="0" cy="142875"/>
        </a:xfrm>
        <a:prstGeom prst="ellipse">
          <a:avLst/>
        </a:prstGeom>
        <a:solidFill>
          <a:srgbClr val="FFFFFF"/>
        </a:solidFill>
        <a:ln w="9525">
          <a:solidFill>
            <a:srgbClr val="000000"/>
          </a:solidFill>
          <a:round/>
          <a:headEnd/>
          <a:tailEnd/>
        </a:ln>
      </xdr:spPr>
      <xdr:txBody>
        <a:bodyPr vertOverflow="clip" wrap="square" lIns="91440" tIns="45720" rIns="91440" bIns="45720" anchor="t" upright="1"/>
        <a:lstStyle/>
        <a:p>
          <a:pPr marL="0" marR="0" lvl="0" indent="0" algn="l" defTabSz="914400" rtl="1" eaLnBrk="1" fontAlgn="auto" latinLnBrk="0" hangingPunct="1">
            <a:lnSpc>
              <a:spcPct val="1000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19</a:t>
          </a:r>
        </a:p>
      </xdr:txBody>
    </xdr:sp>
    <xdr:clientData/>
  </xdr:twoCellAnchor>
  <xdr:twoCellAnchor>
    <xdr:from>
      <xdr:col>5</xdr:col>
      <xdr:colOff>0</xdr:colOff>
      <xdr:row>8</xdr:row>
      <xdr:rowOff>1171575</xdr:rowOff>
    </xdr:from>
    <xdr:to>
      <xdr:col>5</xdr:col>
      <xdr:colOff>0</xdr:colOff>
      <xdr:row>9</xdr:row>
      <xdr:rowOff>142875</xdr:rowOff>
    </xdr:to>
    <xdr:sp macro="" textlink="">
      <xdr:nvSpPr>
        <xdr:cNvPr id="91" name="Oval 58"/>
        <xdr:cNvSpPr>
          <a:spLocks noChangeArrowheads="1"/>
        </xdr:cNvSpPr>
      </xdr:nvSpPr>
      <xdr:spPr bwMode="auto">
        <a:xfrm>
          <a:off x="8296275" y="2657475"/>
          <a:ext cx="0" cy="142875"/>
        </a:xfrm>
        <a:prstGeom prst="ellipse">
          <a:avLst/>
        </a:prstGeom>
        <a:solidFill>
          <a:srgbClr val="FFFFFF"/>
        </a:solidFill>
        <a:ln w="9525">
          <a:solidFill>
            <a:srgbClr val="000000"/>
          </a:solidFill>
          <a:round/>
          <a:headEnd/>
          <a:tailEnd/>
        </a:ln>
      </xdr:spPr>
      <xdr:txBody>
        <a:bodyPr vertOverflow="clip" wrap="square" lIns="91440" tIns="45720" rIns="91440" bIns="45720" anchor="t" upright="1"/>
        <a:lstStyle/>
        <a:p>
          <a:pPr marL="0" marR="0" lvl="0" indent="0" algn="l" defTabSz="914400" rtl="1" eaLnBrk="1" fontAlgn="auto" latinLnBrk="0" hangingPunct="1">
            <a:lnSpc>
              <a:spcPct val="1000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20</a:t>
          </a:r>
        </a:p>
        <a:p>
          <a:pPr marL="0" marR="0" lvl="0" indent="0" algn="l" defTabSz="914400" rtl="1" eaLnBrk="1" fontAlgn="auto" latinLnBrk="0" hangingPunct="1">
            <a:lnSpc>
              <a:spcPct val="1000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20</a:t>
          </a:r>
        </a:p>
      </xdr:txBody>
    </xdr:sp>
    <xdr:clientData/>
  </xdr:twoCellAnchor>
  <xdr:twoCellAnchor>
    <xdr:from>
      <xdr:col>6</xdr:col>
      <xdr:colOff>0</xdr:colOff>
      <xdr:row>8</xdr:row>
      <xdr:rowOff>1171575</xdr:rowOff>
    </xdr:from>
    <xdr:to>
      <xdr:col>6</xdr:col>
      <xdr:colOff>0</xdr:colOff>
      <xdr:row>9</xdr:row>
      <xdr:rowOff>142875</xdr:rowOff>
    </xdr:to>
    <xdr:sp macro="" textlink="">
      <xdr:nvSpPr>
        <xdr:cNvPr id="92" name="Oval 60"/>
        <xdr:cNvSpPr>
          <a:spLocks noChangeArrowheads="1"/>
        </xdr:cNvSpPr>
      </xdr:nvSpPr>
      <xdr:spPr bwMode="auto">
        <a:xfrm>
          <a:off x="9134475" y="2657475"/>
          <a:ext cx="0" cy="142875"/>
        </a:xfrm>
        <a:prstGeom prst="ellipse">
          <a:avLst/>
        </a:prstGeom>
        <a:solidFill>
          <a:srgbClr val="FFFFFF"/>
        </a:solidFill>
        <a:ln w="9525">
          <a:solidFill>
            <a:srgbClr val="000000"/>
          </a:solidFill>
          <a:round/>
          <a:headEnd/>
          <a:tailEnd/>
        </a:ln>
      </xdr:spPr>
      <xdr:txBody>
        <a:bodyPr vertOverflow="clip" wrap="square" lIns="91440" tIns="45720" rIns="91440" bIns="45720" anchor="t" upright="1"/>
        <a:lstStyle/>
        <a:p>
          <a:pPr marL="0" marR="0" lvl="0" indent="0" algn="l" defTabSz="914400" rtl="1" eaLnBrk="1" fontAlgn="auto" latinLnBrk="0" hangingPunct="1">
            <a:lnSpc>
              <a:spcPct val="1000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22</a:t>
          </a:r>
        </a:p>
      </xdr:txBody>
    </xdr:sp>
    <xdr:clientData/>
  </xdr:twoCellAnchor>
  <xdr:twoCellAnchor>
    <xdr:from>
      <xdr:col>6</xdr:col>
      <xdr:colOff>0</xdr:colOff>
      <xdr:row>8</xdr:row>
      <xdr:rowOff>1171575</xdr:rowOff>
    </xdr:from>
    <xdr:to>
      <xdr:col>6</xdr:col>
      <xdr:colOff>0</xdr:colOff>
      <xdr:row>9</xdr:row>
      <xdr:rowOff>142875</xdr:rowOff>
    </xdr:to>
    <xdr:sp macro="" textlink="">
      <xdr:nvSpPr>
        <xdr:cNvPr id="93" name="Oval 61"/>
        <xdr:cNvSpPr>
          <a:spLocks noChangeArrowheads="1"/>
        </xdr:cNvSpPr>
      </xdr:nvSpPr>
      <xdr:spPr bwMode="auto">
        <a:xfrm>
          <a:off x="9134475" y="2657475"/>
          <a:ext cx="0" cy="142875"/>
        </a:xfrm>
        <a:prstGeom prst="ellipse">
          <a:avLst/>
        </a:prstGeom>
        <a:solidFill>
          <a:srgbClr val="FFFFFF"/>
        </a:solidFill>
        <a:ln w="9525">
          <a:solidFill>
            <a:srgbClr val="000000"/>
          </a:solidFill>
          <a:round/>
          <a:headEnd/>
          <a:tailEnd/>
        </a:ln>
      </xdr:spPr>
      <xdr:txBody>
        <a:bodyPr vertOverflow="clip" wrap="square" lIns="91440" tIns="45720" rIns="91440" bIns="45720" anchor="t" upright="1"/>
        <a:lstStyle/>
        <a:p>
          <a:pPr marL="0" marR="0" lvl="0" indent="0" algn="l" defTabSz="914400" rtl="1" eaLnBrk="1" fontAlgn="auto" latinLnBrk="0" hangingPunct="1">
            <a:lnSpc>
              <a:spcPct val="1000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23</a:t>
          </a:r>
        </a:p>
        <a:p>
          <a:pPr marL="0" marR="0" lvl="0" indent="0" algn="l" defTabSz="914400" rtl="1" eaLnBrk="1" fontAlgn="auto" latinLnBrk="0" hangingPunct="1">
            <a:lnSpc>
              <a:spcPct val="1000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23</a:t>
          </a:r>
        </a:p>
      </xdr:txBody>
    </xdr:sp>
    <xdr:clientData/>
  </xdr:twoCellAnchor>
  <xdr:twoCellAnchor>
    <xdr:from>
      <xdr:col>6</xdr:col>
      <xdr:colOff>0</xdr:colOff>
      <xdr:row>8</xdr:row>
      <xdr:rowOff>1171575</xdr:rowOff>
    </xdr:from>
    <xdr:to>
      <xdr:col>6</xdr:col>
      <xdr:colOff>0</xdr:colOff>
      <xdr:row>9</xdr:row>
      <xdr:rowOff>142875</xdr:rowOff>
    </xdr:to>
    <xdr:sp macro="" textlink="">
      <xdr:nvSpPr>
        <xdr:cNvPr id="94" name="Oval 62"/>
        <xdr:cNvSpPr>
          <a:spLocks noChangeArrowheads="1"/>
        </xdr:cNvSpPr>
      </xdr:nvSpPr>
      <xdr:spPr bwMode="auto">
        <a:xfrm>
          <a:off x="9134475" y="2657475"/>
          <a:ext cx="0" cy="142875"/>
        </a:xfrm>
        <a:prstGeom prst="ellipse">
          <a:avLst/>
        </a:prstGeom>
        <a:solidFill>
          <a:srgbClr val="FFFFFF"/>
        </a:solidFill>
        <a:ln w="9525">
          <a:solidFill>
            <a:srgbClr val="000000"/>
          </a:solidFill>
          <a:round/>
          <a:headEnd/>
          <a:tailEnd/>
        </a:ln>
      </xdr:spPr>
      <xdr:txBody>
        <a:bodyPr vertOverflow="clip" wrap="square" lIns="91440" tIns="45720" rIns="91440" bIns="45720" anchor="t" upright="1"/>
        <a:lstStyle/>
        <a:p>
          <a:pPr marL="0" marR="0" lvl="0" indent="0" algn="l" defTabSz="914400" rtl="1" eaLnBrk="1" fontAlgn="auto" latinLnBrk="0" hangingPunct="1">
            <a:lnSpc>
              <a:spcPct val="1000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24</a:t>
          </a:r>
        </a:p>
      </xdr:txBody>
    </xdr:sp>
    <xdr:clientData/>
  </xdr:twoCellAnchor>
  <xdr:twoCellAnchor>
    <xdr:from>
      <xdr:col>6</xdr:col>
      <xdr:colOff>0</xdr:colOff>
      <xdr:row>8</xdr:row>
      <xdr:rowOff>1038225</xdr:rowOff>
    </xdr:from>
    <xdr:to>
      <xdr:col>6</xdr:col>
      <xdr:colOff>0</xdr:colOff>
      <xdr:row>9</xdr:row>
      <xdr:rowOff>9525</xdr:rowOff>
    </xdr:to>
    <xdr:sp macro="" textlink="">
      <xdr:nvSpPr>
        <xdr:cNvPr id="95" name="Oval 63"/>
        <xdr:cNvSpPr>
          <a:spLocks noChangeArrowheads="1"/>
        </xdr:cNvSpPr>
      </xdr:nvSpPr>
      <xdr:spPr bwMode="auto">
        <a:xfrm>
          <a:off x="9134475" y="2657475"/>
          <a:ext cx="0" cy="9525"/>
        </a:xfrm>
        <a:prstGeom prst="ellipse">
          <a:avLst/>
        </a:prstGeom>
        <a:solidFill>
          <a:srgbClr val="FFFFFF"/>
        </a:solidFill>
        <a:ln w="9525">
          <a:solidFill>
            <a:srgbClr val="000000"/>
          </a:solidFill>
          <a:round/>
          <a:headEnd/>
          <a:tailEnd/>
        </a:ln>
      </xdr:spPr>
      <xdr:txBody>
        <a:bodyPr vertOverflow="clip" wrap="square" lIns="91440" tIns="45720" rIns="91440" bIns="45720" anchor="t" upright="1"/>
        <a:lstStyle/>
        <a:p>
          <a:pPr marL="0" marR="0" lvl="0" indent="0" algn="dist" defTabSz="914400" rtl="1" eaLnBrk="1" fontAlgn="auto" latinLnBrk="0" hangingPunct="1">
            <a:lnSpc>
              <a:spcPct val="1000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2525</a:t>
          </a:r>
        </a:p>
        <a:p>
          <a:pPr marL="0" marR="0" lvl="0" indent="0" algn="dist" defTabSz="914400" rtl="1" eaLnBrk="1" fontAlgn="auto" latinLnBrk="0" hangingPunct="1">
            <a:lnSpc>
              <a:spcPct val="1000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85</a:t>
          </a:r>
        </a:p>
      </xdr:txBody>
    </xdr:sp>
    <xdr:clientData/>
  </xdr:twoCellAnchor>
  <xdr:twoCellAnchor>
    <xdr:from>
      <xdr:col>5</xdr:col>
      <xdr:colOff>0</xdr:colOff>
      <xdr:row>8</xdr:row>
      <xdr:rowOff>1181100</xdr:rowOff>
    </xdr:from>
    <xdr:to>
      <xdr:col>5</xdr:col>
      <xdr:colOff>0</xdr:colOff>
      <xdr:row>9</xdr:row>
      <xdr:rowOff>152400</xdr:rowOff>
    </xdr:to>
    <xdr:sp macro="" textlink="">
      <xdr:nvSpPr>
        <xdr:cNvPr id="96" name="Oval 135"/>
        <xdr:cNvSpPr>
          <a:spLocks noChangeArrowheads="1"/>
        </xdr:cNvSpPr>
      </xdr:nvSpPr>
      <xdr:spPr bwMode="auto">
        <a:xfrm>
          <a:off x="8296275" y="2657475"/>
          <a:ext cx="0" cy="152400"/>
        </a:xfrm>
        <a:prstGeom prst="ellipse">
          <a:avLst/>
        </a:prstGeom>
        <a:solidFill>
          <a:srgbClr val="FFFFFF"/>
        </a:solidFill>
        <a:ln w="9525">
          <a:solidFill>
            <a:srgbClr val="000000"/>
          </a:solidFill>
          <a:round/>
          <a:headEnd/>
          <a:tailEnd/>
        </a:ln>
      </xdr:spPr>
      <xdr:txBody>
        <a:bodyPr vertOverflow="clip" wrap="square" lIns="91440" tIns="45720" rIns="91440" bIns="45720" anchor="t" upright="1"/>
        <a:lstStyle/>
        <a:p>
          <a:pPr marL="0" marR="0" lvl="0" indent="0" algn="l" defTabSz="914400" rtl="1" eaLnBrk="1" fontAlgn="auto" latinLnBrk="0" hangingPunct="1">
            <a:lnSpc>
              <a:spcPct val="1000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17</a:t>
          </a:r>
        </a:p>
        <a:p>
          <a:pPr marL="0" marR="0" lvl="0" indent="0" algn="l" defTabSz="914400" rtl="1" eaLnBrk="1" fontAlgn="auto" latinLnBrk="0" hangingPunct="1">
            <a:lnSpc>
              <a:spcPct val="1000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17</a:t>
          </a:r>
        </a:p>
      </xdr:txBody>
    </xdr:sp>
    <xdr:clientData/>
  </xdr:twoCellAnchor>
  <xdr:twoCellAnchor>
    <xdr:from>
      <xdr:col>5</xdr:col>
      <xdr:colOff>0</xdr:colOff>
      <xdr:row>8</xdr:row>
      <xdr:rowOff>1171575</xdr:rowOff>
    </xdr:from>
    <xdr:to>
      <xdr:col>5</xdr:col>
      <xdr:colOff>0</xdr:colOff>
      <xdr:row>9</xdr:row>
      <xdr:rowOff>142875</xdr:rowOff>
    </xdr:to>
    <xdr:sp macro="" textlink="">
      <xdr:nvSpPr>
        <xdr:cNvPr id="97" name="Oval 136"/>
        <xdr:cNvSpPr>
          <a:spLocks noChangeArrowheads="1"/>
        </xdr:cNvSpPr>
      </xdr:nvSpPr>
      <xdr:spPr bwMode="auto">
        <a:xfrm>
          <a:off x="8296275" y="2657475"/>
          <a:ext cx="0" cy="142875"/>
        </a:xfrm>
        <a:prstGeom prst="ellipse">
          <a:avLst/>
        </a:prstGeom>
        <a:solidFill>
          <a:srgbClr val="FFFFFF"/>
        </a:solidFill>
        <a:ln w="9525">
          <a:solidFill>
            <a:srgbClr val="000000"/>
          </a:solidFill>
          <a:round/>
          <a:headEnd/>
          <a:tailEnd/>
        </a:ln>
      </xdr:spPr>
      <xdr:txBody>
        <a:bodyPr vertOverflow="clip" wrap="square" lIns="91440" tIns="45720" rIns="91440" bIns="45720" anchor="t" upright="1"/>
        <a:lstStyle/>
        <a:p>
          <a:pPr marL="0" marR="0" lvl="0" indent="0" algn="l" defTabSz="914400" rtl="1" eaLnBrk="1" fontAlgn="auto" latinLnBrk="0" hangingPunct="1">
            <a:lnSpc>
              <a:spcPct val="1000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18</a:t>
          </a:r>
        </a:p>
        <a:p>
          <a:pPr marL="0" marR="0" lvl="0" indent="0" algn="l" defTabSz="914400" rtl="1" eaLnBrk="1" fontAlgn="auto" latinLnBrk="0" hangingPunct="1">
            <a:lnSpc>
              <a:spcPts val="7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18</a:t>
          </a:r>
        </a:p>
        <a:p>
          <a:pPr marL="0" marR="0" lvl="0" indent="0" algn="l" defTabSz="914400" rtl="1" eaLnBrk="1" fontAlgn="auto" latinLnBrk="0" hangingPunct="1">
            <a:lnSpc>
              <a:spcPts val="7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18</a:t>
          </a:r>
        </a:p>
      </xdr:txBody>
    </xdr:sp>
    <xdr:clientData/>
  </xdr:twoCellAnchor>
  <xdr:twoCellAnchor>
    <xdr:from>
      <xdr:col>5</xdr:col>
      <xdr:colOff>0</xdr:colOff>
      <xdr:row>8</xdr:row>
      <xdr:rowOff>1171575</xdr:rowOff>
    </xdr:from>
    <xdr:to>
      <xdr:col>5</xdr:col>
      <xdr:colOff>0</xdr:colOff>
      <xdr:row>9</xdr:row>
      <xdr:rowOff>142875</xdr:rowOff>
    </xdr:to>
    <xdr:sp macro="" textlink="">
      <xdr:nvSpPr>
        <xdr:cNvPr id="98" name="Oval 137"/>
        <xdr:cNvSpPr>
          <a:spLocks noChangeArrowheads="1"/>
        </xdr:cNvSpPr>
      </xdr:nvSpPr>
      <xdr:spPr bwMode="auto">
        <a:xfrm>
          <a:off x="8296275" y="2657475"/>
          <a:ext cx="0" cy="142875"/>
        </a:xfrm>
        <a:prstGeom prst="ellipse">
          <a:avLst/>
        </a:prstGeom>
        <a:solidFill>
          <a:srgbClr val="FFFFFF"/>
        </a:solidFill>
        <a:ln w="9525">
          <a:solidFill>
            <a:srgbClr val="000000"/>
          </a:solidFill>
          <a:round/>
          <a:headEnd/>
          <a:tailEnd/>
        </a:ln>
      </xdr:spPr>
      <xdr:txBody>
        <a:bodyPr vertOverflow="clip" wrap="square" lIns="91440" tIns="45720" rIns="91440" bIns="45720" anchor="t" upright="1"/>
        <a:lstStyle/>
        <a:p>
          <a:pPr marL="0" marR="0" lvl="0" indent="0" algn="l" defTabSz="914400" rtl="1" eaLnBrk="1" fontAlgn="auto" latinLnBrk="0" hangingPunct="1">
            <a:lnSpc>
              <a:spcPct val="1000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19</a:t>
          </a:r>
        </a:p>
      </xdr:txBody>
    </xdr:sp>
    <xdr:clientData/>
  </xdr:twoCellAnchor>
  <xdr:twoCellAnchor>
    <xdr:from>
      <xdr:col>5</xdr:col>
      <xdr:colOff>0</xdr:colOff>
      <xdr:row>8</xdr:row>
      <xdr:rowOff>1171575</xdr:rowOff>
    </xdr:from>
    <xdr:to>
      <xdr:col>5</xdr:col>
      <xdr:colOff>0</xdr:colOff>
      <xdr:row>9</xdr:row>
      <xdr:rowOff>142875</xdr:rowOff>
    </xdr:to>
    <xdr:sp macro="" textlink="">
      <xdr:nvSpPr>
        <xdr:cNvPr id="99" name="Oval 138"/>
        <xdr:cNvSpPr>
          <a:spLocks noChangeArrowheads="1"/>
        </xdr:cNvSpPr>
      </xdr:nvSpPr>
      <xdr:spPr bwMode="auto">
        <a:xfrm>
          <a:off x="8296275" y="2657475"/>
          <a:ext cx="0" cy="142875"/>
        </a:xfrm>
        <a:prstGeom prst="ellipse">
          <a:avLst/>
        </a:prstGeom>
        <a:solidFill>
          <a:srgbClr val="FFFFFF"/>
        </a:solidFill>
        <a:ln w="9525">
          <a:solidFill>
            <a:srgbClr val="000000"/>
          </a:solidFill>
          <a:round/>
          <a:headEnd/>
          <a:tailEnd/>
        </a:ln>
      </xdr:spPr>
      <xdr:txBody>
        <a:bodyPr vertOverflow="clip" wrap="square" lIns="91440" tIns="45720" rIns="91440" bIns="45720" anchor="t" upright="1"/>
        <a:lstStyle/>
        <a:p>
          <a:pPr marL="0" marR="0" lvl="0" indent="0" algn="l" defTabSz="914400" rtl="1" eaLnBrk="1" fontAlgn="auto" latinLnBrk="0" hangingPunct="1">
            <a:lnSpc>
              <a:spcPct val="1000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20</a:t>
          </a:r>
        </a:p>
        <a:p>
          <a:pPr marL="0" marR="0" lvl="0" indent="0" algn="l" defTabSz="914400" rtl="1" eaLnBrk="1" fontAlgn="auto" latinLnBrk="0" hangingPunct="1">
            <a:lnSpc>
              <a:spcPct val="1000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20</a:t>
          </a:r>
        </a:p>
      </xdr:txBody>
    </xdr:sp>
    <xdr:clientData/>
  </xdr:twoCellAnchor>
  <xdr:twoCellAnchor>
    <xdr:from>
      <xdr:col>6</xdr:col>
      <xdr:colOff>0</xdr:colOff>
      <xdr:row>8</xdr:row>
      <xdr:rowOff>1171575</xdr:rowOff>
    </xdr:from>
    <xdr:to>
      <xdr:col>6</xdr:col>
      <xdr:colOff>0</xdr:colOff>
      <xdr:row>9</xdr:row>
      <xdr:rowOff>142875</xdr:rowOff>
    </xdr:to>
    <xdr:sp macro="" textlink="">
      <xdr:nvSpPr>
        <xdr:cNvPr id="100" name="Oval 140"/>
        <xdr:cNvSpPr>
          <a:spLocks noChangeArrowheads="1"/>
        </xdr:cNvSpPr>
      </xdr:nvSpPr>
      <xdr:spPr bwMode="auto">
        <a:xfrm>
          <a:off x="9134475" y="2657475"/>
          <a:ext cx="0" cy="142875"/>
        </a:xfrm>
        <a:prstGeom prst="ellipse">
          <a:avLst/>
        </a:prstGeom>
        <a:solidFill>
          <a:srgbClr val="FFFFFF"/>
        </a:solidFill>
        <a:ln w="9525">
          <a:solidFill>
            <a:srgbClr val="000000"/>
          </a:solidFill>
          <a:round/>
          <a:headEnd/>
          <a:tailEnd/>
        </a:ln>
      </xdr:spPr>
      <xdr:txBody>
        <a:bodyPr vertOverflow="clip" wrap="square" lIns="91440" tIns="45720" rIns="91440" bIns="45720" anchor="t" upright="1"/>
        <a:lstStyle/>
        <a:p>
          <a:pPr marL="0" marR="0" lvl="0" indent="0" algn="l" defTabSz="914400" rtl="1" eaLnBrk="1" fontAlgn="auto" latinLnBrk="0" hangingPunct="1">
            <a:lnSpc>
              <a:spcPct val="1000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22</a:t>
          </a:r>
        </a:p>
      </xdr:txBody>
    </xdr:sp>
    <xdr:clientData/>
  </xdr:twoCellAnchor>
  <xdr:twoCellAnchor>
    <xdr:from>
      <xdr:col>6</xdr:col>
      <xdr:colOff>0</xdr:colOff>
      <xdr:row>8</xdr:row>
      <xdr:rowOff>1171575</xdr:rowOff>
    </xdr:from>
    <xdr:to>
      <xdr:col>6</xdr:col>
      <xdr:colOff>0</xdr:colOff>
      <xdr:row>9</xdr:row>
      <xdr:rowOff>142875</xdr:rowOff>
    </xdr:to>
    <xdr:sp macro="" textlink="">
      <xdr:nvSpPr>
        <xdr:cNvPr id="101" name="Oval 141"/>
        <xdr:cNvSpPr>
          <a:spLocks noChangeArrowheads="1"/>
        </xdr:cNvSpPr>
      </xdr:nvSpPr>
      <xdr:spPr bwMode="auto">
        <a:xfrm>
          <a:off x="9134475" y="2657475"/>
          <a:ext cx="0" cy="142875"/>
        </a:xfrm>
        <a:prstGeom prst="ellipse">
          <a:avLst/>
        </a:prstGeom>
        <a:solidFill>
          <a:srgbClr val="FFFFFF"/>
        </a:solidFill>
        <a:ln w="9525">
          <a:solidFill>
            <a:srgbClr val="000000"/>
          </a:solidFill>
          <a:round/>
          <a:headEnd/>
          <a:tailEnd/>
        </a:ln>
      </xdr:spPr>
      <xdr:txBody>
        <a:bodyPr vertOverflow="clip" wrap="square" lIns="91440" tIns="45720" rIns="91440" bIns="45720" anchor="t" upright="1"/>
        <a:lstStyle/>
        <a:p>
          <a:pPr marL="0" marR="0" lvl="0" indent="0" algn="l" defTabSz="914400" rtl="1" eaLnBrk="1" fontAlgn="auto" latinLnBrk="0" hangingPunct="1">
            <a:lnSpc>
              <a:spcPct val="1000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23</a:t>
          </a:r>
        </a:p>
        <a:p>
          <a:pPr marL="0" marR="0" lvl="0" indent="0" algn="l" defTabSz="914400" rtl="1" eaLnBrk="1" fontAlgn="auto" latinLnBrk="0" hangingPunct="1">
            <a:lnSpc>
              <a:spcPct val="1000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23</a:t>
          </a:r>
        </a:p>
      </xdr:txBody>
    </xdr:sp>
    <xdr:clientData/>
  </xdr:twoCellAnchor>
  <xdr:twoCellAnchor>
    <xdr:from>
      <xdr:col>6</xdr:col>
      <xdr:colOff>0</xdr:colOff>
      <xdr:row>8</xdr:row>
      <xdr:rowOff>1171575</xdr:rowOff>
    </xdr:from>
    <xdr:to>
      <xdr:col>6</xdr:col>
      <xdr:colOff>0</xdr:colOff>
      <xdr:row>9</xdr:row>
      <xdr:rowOff>142875</xdr:rowOff>
    </xdr:to>
    <xdr:sp macro="" textlink="">
      <xdr:nvSpPr>
        <xdr:cNvPr id="102" name="Oval 142"/>
        <xdr:cNvSpPr>
          <a:spLocks noChangeArrowheads="1"/>
        </xdr:cNvSpPr>
      </xdr:nvSpPr>
      <xdr:spPr bwMode="auto">
        <a:xfrm>
          <a:off x="9134475" y="2657475"/>
          <a:ext cx="0" cy="142875"/>
        </a:xfrm>
        <a:prstGeom prst="ellipse">
          <a:avLst/>
        </a:prstGeom>
        <a:solidFill>
          <a:srgbClr val="FFFFFF"/>
        </a:solidFill>
        <a:ln w="9525">
          <a:solidFill>
            <a:srgbClr val="000000"/>
          </a:solidFill>
          <a:round/>
          <a:headEnd/>
          <a:tailEnd/>
        </a:ln>
      </xdr:spPr>
      <xdr:txBody>
        <a:bodyPr vertOverflow="clip" wrap="square" lIns="91440" tIns="45720" rIns="91440" bIns="45720" anchor="t" upright="1"/>
        <a:lstStyle/>
        <a:p>
          <a:pPr marL="0" marR="0" lvl="0" indent="0" algn="l" defTabSz="914400" rtl="1" eaLnBrk="1" fontAlgn="auto" latinLnBrk="0" hangingPunct="1">
            <a:lnSpc>
              <a:spcPct val="1000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24</a:t>
          </a:r>
        </a:p>
      </xdr:txBody>
    </xdr:sp>
    <xdr:clientData/>
  </xdr:twoCellAnchor>
  <xdr:twoCellAnchor>
    <xdr:from>
      <xdr:col>6</xdr:col>
      <xdr:colOff>0</xdr:colOff>
      <xdr:row>8</xdr:row>
      <xdr:rowOff>1038225</xdr:rowOff>
    </xdr:from>
    <xdr:to>
      <xdr:col>6</xdr:col>
      <xdr:colOff>0</xdr:colOff>
      <xdr:row>9</xdr:row>
      <xdr:rowOff>9525</xdr:rowOff>
    </xdr:to>
    <xdr:sp macro="" textlink="">
      <xdr:nvSpPr>
        <xdr:cNvPr id="103" name="Oval 143"/>
        <xdr:cNvSpPr>
          <a:spLocks noChangeArrowheads="1"/>
        </xdr:cNvSpPr>
      </xdr:nvSpPr>
      <xdr:spPr bwMode="auto">
        <a:xfrm>
          <a:off x="9134475" y="2657475"/>
          <a:ext cx="0" cy="9525"/>
        </a:xfrm>
        <a:prstGeom prst="ellipse">
          <a:avLst/>
        </a:prstGeom>
        <a:solidFill>
          <a:srgbClr val="FFFFFF"/>
        </a:solidFill>
        <a:ln w="9525">
          <a:solidFill>
            <a:srgbClr val="000000"/>
          </a:solidFill>
          <a:round/>
          <a:headEnd/>
          <a:tailEnd/>
        </a:ln>
      </xdr:spPr>
      <xdr:txBody>
        <a:bodyPr vertOverflow="clip" wrap="square" lIns="91440" tIns="45720" rIns="91440" bIns="45720" anchor="t" upright="1"/>
        <a:lstStyle/>
        <a:p>
          <a:pPr marL="0" marR="0" lvl="0" indent="0" algn="dist" defTabSz="914400" rtl="1" eaLnBrk="1" fontAlgn="auto" latinLnBrk="0" hangingPunct="1">
            <a:lnSpc>
              <a:spcPct val="1000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2525</a:t>
          </a:r>
        </a:p>
        <a:p>
          <a:pPr marL="0" marR="0" lvl="0" indent="0" algn="dist" defTabSz="914400" rtl="1" eaLnBrk="1" fontAlgn="auto" latinLnBrk="0" hangingPunct="1">
            <a:lnSpc>
              <a:spcPct val="1000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85</a:t>
          </a:r>
        </a:p>
      </xdr:txBody>
    </xdr:sp>
    <xdr:clientData/>
  </xdr:twoCellAnchor>
  <xdr:twoCellAnchor>
    <xdr:from>
      <xdr:col>5</xdr:col>
      <xdr:colOff>0</xdr:colOff>
      <xdr:row>9</xdr:row>
      <xdr:rowOff>1181100</xdr:rowOff>
    </xdr:from>
    <xdr:to>
      <xdr:col>5</xdr:col>
      <xdr:colOff>0</xdr:colOff>
      <xdr:row>10</xdr:row>
      <xdr:rowOff>152400</xdr:rowOff>
    </xdr:to>
    <xdr:sp macro="" textlink="">
      <xdr:nvSpPr>
        <xdr:cNvPr id="104" name="Oval 60"/>
        <xdr:cNvSpPr>
          <a:spLocks noChangeArrowheads="1"/>
        </xdr:cNvSpPr>
      </xdr:nvSpPr>
      <xdr:spPr bwMode="auto">
        <a:xfrm>
          <a:off x="8296275" y="2847975"/>
          <a:ext cx="0" cy="152400"/>
        </a:xfrm>
        <a:prstGeom prst="ellipse">
          <a:avLst/>
        </a:prstGeom>
        <a:solidFill>
          <a:srgbClr val="FFFFFF"/>
        </a:solidFill>
        <a:ln w="9525">
          <a:solidFill>
            <a:srgbClr val="000000"/>
          </a:solidFill>
          <a:round/>
          <a:headEnd/>
          <a:tailEnd/>
        </a:ln>
      </xdr:spPr>
      <xdr:txBody>
        <a:bodyPr vertOverflow="clip" wrap="square" lIns="91440" tIns="45720" rIns="91440" bIns="45720" anchor="t" upright="1"/>
        <a:lstStyle/>
        <a:p>
          <a:pPr marL="0" marR="0" lvl="0" indent="0" algn="l" defTabSz="914400" rtl="1" eaLnBrk="1" fontAlgn="auto" latinLnBrk="0" hangingPunct="1">
            <a:lnSpc>
              <a:spcPct val="1000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17</a:t>
          </a:r>
        </a:p>
        <a:p>
          <a:pPr marL="0" marR="0" lvl="0" indent="0" algn="l" defTabSz="914400" rtl="1" eaLnBrk="1" fontAlgn="auto" latinLnBrk="0" hangingPunct="1">
            <a:lnSpc>
              <a:spcPct val="1000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17</a:t>
          </a:r>
        </a:p>
      </xdr:txBody>
    </xdr:sp>
    <xdr:clientData/>
  </xdr:twoCellAnchor>
  <xdr:twoCellAnchor>
    <xdr:from>
      <xdr:col>5</xdr:col>
      <xdr:colOff>0</xdr:colOff>
      <xdr:row>9</xdr:row>
      <xdr:rowOff>1171575</xdr:rowOff>
    </xdr:from>
    <xdr:to>
      <xdr:col>5</xdr:col>
      <xdr:colOff>0</xdr:colOff>
      <xdr:row>10</xdr:row>
      <xdr:rowOff>142875</xdr:rowOff>
    </xdr:to>
    <xdr:sp macro="" textlink="">
      <xdr:nvSpPr>
        <xdr:cNvPr id="105" name="Oval 61"/>
        <xdr:cNvSpPr>
          <a:spLocks noChangeArrowheads="1"/>
        </xdr:cNvSpPr>
      </xdr:nvSpPr>
      <xdr:spPr bwMode="auto">
        <a:xfrm>
          <a:off x="8296275" y="2847975"/>
          <a:ext cx="0" cy="142875"/>
        </a:xfrm>
        <a:prstGeom prst="ellipse">
          <a:avLst/>
        </a:prstGeom>
        <a:solidFill>
          <a:srgbClr val="FFFFFF"/>
        </a:solidFill>
        <a:ln w="9525">
          <a:solidFill>
            <a:srgbClr val="000000"/>
          </a:solidFill>
          <a:round/>
          <a:headEnd/>
          <a:tailEnd/>
        </a:ln>
      </xdr:spPr>
      <xdr:txBody>
        <a:bodyPr vertOverflow="clip" wrap="square" lIns="91440" tIns="45720" rIns="91440" bIns="45720" anchor="t" upright="1"/>
        <a:lstStyle/>
        <a:p>
          <a:pPr marL="0" marR="0" lvl="0" indent="0" algn="l" defTabSz="914400" rtl="1" eaLnBrk="1" fontAlgn="auto" latinLnBrk="0" hangingPunct="1">
            <a:lnSpc>
              <a:spcPct val="1000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18</a:t>
          </a:r>
        </a:p>
        <a:p>
          <a:pPr marL="0" marR="0" lvl="0" indent="0" algn="l" defTabSz="914400" rtl="1" eaLnBrk="1" fontAlgn="auto" latinLnBrk="0" hangingPunct="1">
            <a:lnSpc>
              <a:spcPts val="7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18</a:t>
          </a:r>
        </a:p>
        <a:p>
          <a:pPr marL="0" marR="0" lvl="0" indent="0" algn="l" defTabSz="914400" rtl="1" eaLnBrk="1" fontAlgn="auto" latinLnBrk="0" hangingPunct="1">
            <a:lnSpc>
              <a:spcPts val="7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18</a:t>
          </a:r>
        </a:p>
      </xdr:txBody>
    </xdr:sp>
    <xdr:clientData/>
  </xdr:twoCellAnchor>
  <xdr:twoCellAnchor>
    <xdr:from>
      <xdr:col>5</xdr:col>
      <xdr:colOff>0</xdr:colOff>
      <xdr:row>9</xdr:row>
      <xdr:rowOff>1171575</xdr:rowOff>
    </xdr:from>
    <xdr:to>
      <xdr:col>5</xdr:col>
      <xdr:colOff>0</xdr:colOff>
      <xdr:row>10</xdr:row>
      <xdr:rowOff>142875</xdr:rowOff>
    </xdr:to>
    <xdr:sp macro="" textlink="">
      <xdr:nvSpPr>
        <xdr:cNvPr id="106" name="Oval 62"/>
        <xdr:cNvSpPr>
          <a:spLocks noChangeArrowheads="1"/>
        </xdr:cNvSpPr>
      </xdr:nvSpPr>
      <xdr:spPr bwMode="auto">
        <a:xfrm>
          <a:off x="8296275" y="2847975"/>
          <a:ext cx="0" cy="142875"/>
        </a:xfrm>
        <a:prstGeom prst="ellipse">
          <a:avLst/>
        </a:prstGeom>
        <a:solidFill>
          <a:srgbClr val="FFFFFF"/>
        </a:solidFill>
        <a:ln w="9525">
          <a:solidFill>
            <a:srgbClr val="000000"/>
          </a:solidFill>
          <a:round/>
          <a:headEnd/>
          <a:tailEnd/>
        </a:ln>
      </xdr:spPr>
      <xdr:txBody>
        <a:bodyPr vertOverflow="clip" wrap="square" lIns="91440" tIns="45720" rIns="91440" bIns="45720" anchor="t" upright="1"/>
        <a:lstStyle/>
        <a:p>
          <a:pPr marL="0" marR="0" lvl="0" indent="0" algn="l" defTabSz="914400" rtl="1" eaLnBrk="1" fontAlgn="auto" latinLnBrk="0" hangingPunct="1">
            <a:lnSpc>
              <a:spcPct val="1000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19</a:t>
          </a:r>
        </a:p>
      </xdr:txBody>
    </xdr:sp>
    <xdr:clientData/>
  </xdr:twoCellAnchor>
  <xdr:twoCellAnchor>
    <xdr:from>
      <xdr:col>5</xdr:col>
      <xdr:colOff>0</xdr:colOff>
      <xdr:row>9</xdr:row>
      <xdr:rowOff>1171575</xdr:rowOff>
    </xdr:from>
    <xdr:to>
      <xdr:col>5</xdr:col>
      <xdr:colOff>0</xdr:colOff>
      <xdr:row>10</xdr:row>
      <xdr:rowOff>142875</xdr:rowOff>
    </xdr:to>
    <xdr:sp macro="" textlink="">
      <xdr:nvSpPr>
        <xdr:cNvPr id="107" name="Oval 63"/>
        <xdr:cNvSpPr>
          <a:spLocks noChangeArrowheads="1"/>
        </xdr:cNvSpPr>
      </xdr:nvSpPr>
      <xdr:spPr bwMode="auto">
        <a:xfrm>
          <a:off x="8296275" y="2847975"/>
          <a:ext cx="0" cy="142875"/>
        </a:xfrm>
        <a:prstGeom prst="ellipse">
          <a:avLst/>
        </a:prstGeom>
        <a:solidFill>
          <a:srgbClr val="FFFFFF"/>
        </a:solidFill>
        <a:ln w="9525">
          <a:solidFill>
            <a:srgbClr val="000000"/>
          </a:solidFill>
          <a:round/>
          <a:headEnd/>
          <a:tailEnd/>
        </a:ln>
      </xdr:spPr>
      <xdr:txBody>
        <a:bodyPr vertOverflow="clip" wrap="square" lIns="91440" tIns="45720" rIns="91440" bIns="45720" anchor="t" upright="1"/>
        <a:lstStyle/>
        <a:p>
          <a:pPr marL="0" marR="0" lvl="0" indent="0" algn="l" defTabSz="914400" rtl="1" eaLnBrk="1" fontAlgn="auto" latinLnBrk="0" hangingPunct="1">
            <a:lnSpc>
              <a:spcPct val="1000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20</a:t>
          </a:r>
        </a:p>
        <a:p>
          <a:pPr marL="0" marR="0" lvl="0" indent="0" algn="l" defTabSz="914400" rtl="1" eaLnBrk="1" fontAlgn="auto" latinLnBrk="0" hangingPunct="1">
            <a:lnSpc>
              <a:spcPct val="1000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20</a:t>
          </a:r>
        </a:p>
      </xdr:txBody>
    </xdr:sp>
    <xdr:clientData/>
  </xdr:twoCellAnchor>
  <xdr:twoCellAnchor>
    <xdr:from>
      <xdr:col>6</xdr:col>
      <xdr:colOff>0</xdr:colOff>
      <xdr:row>9</xdr:row>
      <xdr:rowOff>1171575</xdr:rowOff>
    </xdr:from>
    <xdr:to>
      <xdr:col>6</xdr:col>
      <xdr:colOff>0</xdr:colOff>
      <xdr:row>10</xdr:row>
      <xdr:rowOff>142875</xdr:rowOff>
    </xdr:to>
    <xdr:sp macro="" textlink="">
      <xdr:nvSpPr>
        <xdr:cNvPr id="108" name="Oval 65"/>
        <xdr:cNvSpPr>
          <a:spLocks noChangeArrowheads="1"/>
        </xdr:cNvSpPr>
      </xdr:nvSpPr>
      <xdr:spPr bwMode="auto">
        <a:xfrm>
          <a:off x="9134475" y="2847975"/>
          <a:ext cx="0" cy="142875"/>
        </a:xfrm>
        <a:prstGeom prst="ellipse">
          <a:avLst/>
        </a:prstGeom>
        <a:solidFill>
          <a:srgbClr val="FFFFFF"/>
        </a:solidFill>
        <a:ln w="9525">
          <a:solidFill>
            <a:srgbClr val="000000"/>
          </a:solidFill>
          <a:round/>
          <a:headEnd/>
          <a:tailEnd/>
        </a:ln>
      </xdr:spPr>
      <xdr:txBody>
        <a:bodyPr vertOverflow="clip" wrap="square" lIns="91440" tIns="45720" rIns="91440" bIns="45720" anchor="t" upright="1"/>
        <a:lstStyle/>
        <a:p>
          <a:pPr marL="0" marR="0" lvl="0" indent="0" algn="l" defTabSz="914400" rtl="1" eaLnBrk="1" fontAlgn="auto" latinLnBrk="0" hangingPunct="1">
            <a:lnSpc>
              <a:spcPct val="1000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22</a:t>
          </a:r>
        </a:p>
      </xdr:txBody>
    </xdr:sp>
    <xdr:clientData/>
  </xdr:twoCellAnchor>
  <xdr:twoCellAnchor>
    <xdr:from>
      <xdr:col>6</xdr:col>
      <xdr:colOff>0</xdr:colOff>
      <xdr:row>9</xdr:row>
      <xdr:rowOff>1171575</xdr:rowOff>
    </xdr:from>
    <xdr:to>
      <xdr:col>6</xdr:col>
      <xdr:colOff>0</xdr:colOff>
      <xdr:row>10</xdr:row>
      <xdr:rowOff>142875</xdr:rowOff>
    </xdr:to>
    <xdr:sp macro="" textlink="">
      <xdr:nvSpPr>
        <xdr:cNvPr id="109" name="Oval 66"/>
        <xdr:cNvSpPr>
          <a:spLocks noChangeArrowheads="1"/>
        </xdr:cNvSpPr>
      </xdr:nvSpPr>
      <xdr:spPr bwMode="auto">
        <a:xfrm>
          <a:off x="9134475" y="2847975"/>
          <a:ext cx="0" cy="142875"/>
        </a:xfrm>
        <a:prstGeom prst="ellipse">
          <a:avLst/>
        </a:prstGeom>
        <a:solidFill>
          <a:srgbClr val="FFFFFF"/>
        </a:solidFill>
        <a:ln w="9525">
          <a:solidFill>
            <a:srgbClr val="000000"/>
          </a:solidFill>
          <a:round/>
          <a:headEnd/>
          <a:tailEnd/>
        </a:ln>
      </xdr:spPr>
      <xdr:txBody>
        <a:bodyPr vertOverflow="clip" wrap="square" lIns="91440" tIns="45720" rIns="91440" bIns="45720" anchor="t" upright="1"/>
        <a:lstStyle/>
        <a:p>
          <a:pPr marL="0" marR="0" lvl="0" indent="0" algn="l" defTabSz="914400" rtl="1" eaLnBrk="1" fontAlgn="auto" latinLnBrk="0" hangingPunct="1">
            <a:lnSpc>
              <a:spcPct val="1000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23</a:t>
          </a:r>
        </a:p>
        <a:p>
          <a:pPr marL="0" marR="0" lvl="0" indent="0" algn="l" defTabSz="914400" rtl="1" eaLnBrk="1" fontAlgn="auto" latinLnBrk="0" hangingPunct="1">
            <a:lnSpc>
              <a:spcPct val="1000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23</a:t>
          </a:r>
        </a:p>
      </xdr:txBody>
    </xdr:sp>
    <xdr:clientData/>
  </xdr:twoCellAnchor>
  <xdr:twoCellAnchor>
    <xdr:from>
      <xdr:col>6</xdr:col>
      <xdr:colOff>0</xdr:colOff>
      <xdr:row>9</xdr:row>
      <xdr:rowOff>1171575</xdr:rowOff>
    </xdr:from>
    <xdr:to>
      <xdr:col>6</xdr:col>
      <xdr:colOff>0</xdr:colOff>
      <xdr:row>10</xdr:row>
      <xdr:rowOff>142875</xdr:rowOff>
    </xdr:to>
    <xdr:sp macro="" textlink="">
      <xdr:nvSpPr>
        <xdr:cNvPr id="110" name="Oval 67"/>
        <xdr:cNvSpPr>
          <a:spLocks noChangeArrowheads="1"/>
        </xdr:cNvSpPr>
      </xdr:nvSpPr>
      <xdr:spPr bwMode="auto">
        <a:xfrm>
          <a:off x="9134475" y="2847975"/>
          <a:ext cx="0" cy="142875"/>
        </a:xfrm>
        <a:prstGeom prst="ellipse">
          <a:avLst/>
        </a:prstGeom>
        <a:solidFill>
          <a:srgbClr val="FFFFFF"/>
        </a:solidFill>
        <a:ln w="9525">
          <a:solidFill>
            <a:srgbClr val="000000"/>
          </a:solidFill>
          <a:round/>
          <a:headEnd/>
          <a:tailEnd/>
        </a:ln>
      </xdr:spPr>
      <xdr:txBody>
        <a:bodyPr vertOverflow="clip" wrap="square" lIns="91440" tIns="45720" rIns="91440" bIns="45720" anchor="t" upright="1"/>
        <a:lstStyle/>
        <a:p>
          <a:pPr marL="0" marR="0" lvl="0" indent="0" algn="l" defTabSz="914400" rtl="1" eaLnBrk="1" fontAlgn="auto" latinLnBrk="0" hangingPunct="1">
            <a:lnSpc>
              <a:spcPct val="1000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24</a:t>
          </a:r>
        </a:p>
      </xdr:txBody>
    </xdr:sp>
    <xdr:clientData/>
  </xdr:twoCellAnchor>
  <xdr:twoCellAnchor>
    <xdr:from>
      <xdr:col>6</xdr:col>
      <xdr:colOff>0</xdr:colOff>
      <xdr:row>9</xdr:row>
      <xdr:rowOff>1038225</xdr:rowOff>
    </xdr:from>
    <xdr:to>
      <xdr:col>6</xdr:col>
      <xdr:colOff>0</xdr:colOff>
      <xdr:row>10</xdr:row>
      <xdr:rowOff>9525</xdr:rowOff>
    </xdr:to>
    <xdr:sp macro="" textlink="">
      <xdr:nvSpPr>
        <xdr:cNvPr id="111" name="Oval 68"/>
        <xdr:cNvSpPr>
          <a:spLocks noChangeArrowheads="1"/>
        </xdr:cNvSpPr>
      </xdr:nvSpPr>
      <xdr:spPr bwMode="auto">
        <a:xfrm>
          <a:off x="9134475" y="2847975"/>
          <a:ext cx="0" cy="9525"/>
        </a:xfrm>
        <a:prstGeom prst="ellipse">
          <a:avLst/>
        </a:prstGeom>
        <a:solidFill>
          <a:srgbClr val="FFFFFF"/>
        </a:solidFill>
        <a:ln w="9525">
          <a:solidFill>
            <a:srgbClr val="000000"/>
          </a:solidFill>
          <a:round/>
          <a:headEnd/>
          <a:tailEnd/>
        </a:ln>
      </xdr:spPr>
      <xdr:txBody>
        <a:bodyPr vertOverflow="clip" wrap="square" lIns="91440" tIns="45720" rIns="91440" bIns="45720" anchor="t" upright="1"/>
        <a:lstStyle/>
        <a:p>
          <a:pPr marL="0" marR="0" lvl="0" indent="0" algn="dist" defTabSz="914400" rtl="1" eaLnBrk="1" fontAlgn="auto" latinLnBrk="0" hangingPunct="1">
            <a:lnSpc>
              <a:spcPct val="1000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2525</a:t>
          </a:r>
        </a:p>
        <a:p>
          <a:pPr marL="0" marR="0" lvl="0" indent="0" algn="dist" defTabSz="914400" rtl="1" eaLnBrk="1" fontAlgn="auto" latinLnBrk="0" hangingPunct="1">
            <a:lnSpc>
              <a:spcPct val="1000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85</a:t>
          </a:r>
        </a:p>
      </xdr:txBody>
    </xdr:sp>
    <xdr:clientData/>
  </xdr:twoCellAnchor>
  <xdr:twoCellAnchor>
    <xdr:from>
      <xdr:col>5</xdr:col>
      <xdr:colOff>0</xdr:colOff>
      <xdr:row>9</xdr:row>
      <xdr:rowOff>1181100</xdr:rowOff>
    </xdr:from>
    <xdr:to>
      <xdr:col>5</xdr:col>
      <xdr:colOff>0</xdr:colOff>
      <xdr:row>10</xdr:row>
      <xdr:rowOff>152400</xdr:rowOff>
    </xdr:to>
    <xdr:sp macro="" textlink="">
      <xdr:nvSpPr>
        <xdr:cNvPr id="112" name="Oval 55"/>
        <xdr:cNvSpPr>
          <a:spLocks noChangeArrowheads="1"/>
        </xdr:cNvSpPr>
      </xdr:nvSpPr>
      <xdr:spPr bwMode="auto">
        <a:xfrm>
          <a:off x="8296275" y="2847975"/>
          <a:ext cx="0" cy="152400"/>
        </a:xfrm>
        <a:prstGeom prst="ellipse">
          <a:avLst/>
        </a:prstGeom>
        <a:solidFill>
          <a:srgbClr val="FFFFFF"/>
        </a:solidFill>
        <a:ln w="9525">
          <a:solidFill>
            <a:srgbClr val="000000"/>
          </a:solidFill>
          <a:round/>
          <a:headEnd/>
          <a:tailEnd/>
        </a:ln>
      </xdr:spPr>
      <xdr:txBody>
        <a:bodyPr vertOverflow="clip" wrap="square" lIns="91440" tIns="45720" rIns="91440" bIns="4572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17</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17</a:t>
          </a:r>
        </a:p>
      </xdr:txBody>
    </xdr:sp>
    <xdr:clientData/>
  </xdr:twoCellAnchor>
  <xdr:twoCellAnchor>
    <xdr:from>
      <xdr:col>5</xdr:col>
      <xdr:colOff>0</xdr:colOff>
      <xdr:row>9</xdr:row>
      <xdr:rowOff>1171575</xdr:rowOff>
    </xdr:from>
    <xdr:to>
      <xdr:col>5</xdr:col>
      <xdr:colOff>0</xdr:colOff>
      <xdr:row>10</xdr:row>
      <xdr:rowOff>142875</xdr:rowOff>
    </xdr:to>
    <xdr:sp macro="" textlink="">
      <xdr:nvSpPr>
        <xdr:cNvPr id="113" name="Oval 56"/>
        <xdr:cNvSpPr>
          <a:spLocks noChangeArrowheads="1"/>
        </xdr:cNvSpPr>
      </xdr:nvSpPr>
      <xdr:spPr bwMode="auto">
        <a:xfrm>
          <a:off x="8296275" y="2847975"/>
          <a:ext cx="0" cy="142875"/>
        </a:xfrm>
        <a:prstGeom prst="ellipse">
          <a:avLst/>
        </a:prstGeom>
        <a:solidFill>
          <a:srgbClr val="FFFFFF"/>
        </a:solidFill>
        <a:ln w="9525">
          <a:solidFill>
            <a:srgbClr val="000000"/>
          </a:solidFill>
          <a:round/>
          <a:headEnd/>
          <a:tailEnd/>
        </a:ln>
      </xdr:spPr>
      <xdr:txBody>
        <a:bodyPr vertOverflow="clip" wrap="square" lIns="91440" tIns="45720" rIns="91440" bIns="4572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18</a:t>
          </a:r>
        </a:p>
        <a:p>
          <a:pPr marL="0" marR="0" lvl="0" indent="0" algn="l" defTabSz="914400" rtl="0" eaLnBrk="1" fontAlgn="auto" latinLnBrk="0" hangingPunct="1">
            <a:lnSpc>
              <a:spcPts val="7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18</a:t>
          </a:r>
        </a:p>
        <a:p>
          <a:pPr marL="0" marR="0" lvl="0" indent="0" algn="l" defTabSz="914400" rtl="0" eaLnBrk="1" fontAlgn="auto" latinLnBrk="0" hangingPunct="1">
            <a:lnSpc>
              <a:spcPts val="7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18</a:t>
          </a:r>
        </a:p>
      </xdr:txBody>
    </xdr:sp>
    <xdr:clientData/>
  </xdr:twoCellAnchor>
  <xdr:twoCellAnchor>
    <xdr:from>
      <xdr:col>5</xdr:col>
      <xdr:colOff>0</xdr:colOff>
      <xdr:row>9</xdr:row>
      <xdr:rowOff>1171575</xdr:rowOff>
    </xdr:from>
    <xdr:to>
      <xdr:col>5</xdr:col>
      <xdr:colOff>0</xdr:colOff>
      <xdr:row>10</xdr:row>
      <xdr:rowOff>142875</xdr:rowOff>
    </xdr:to>
    <xdr:sp macro="" textlink="">
      <xdr:nvSpPr>
        <xdr:cNvPr id="114" name="Oval 57"/>
        <xdr:cNvSpPr>
          <a:spLocks noChangeArrowheads="1"/>
        </xdr:cNvSpPr>
      </xdr:nvSpPr>
      <xdr:spPr bwMode="auto">
        <a:xfrm>
          <a:off x="8296275" y="2847975"/>
          <a:ext cx="0" cy="142875"/>
        </a:xfrm>
        <a:prstGeom prst="ellipse">
          <a:avLst/>
        </a:prstGeom>
        <a:solidFill>
          <a:srgbClr val="FFFFFF"/>
        </a:solidFill>
        <a:ln w="9525">
          <a:solidFill>
            <a:srgbClr val="000000"/>
          </a:solidFill>
          <a:round/>
          <a:headEnd/>
          <a:tailEnd/>
        </a:ln>
      </xdr:spPr>
      <xdr:txBody>
        <a:bodyPr vertOverflow="clip" wrap="square" lIns="91440" tIns="45720" rIns="91440" bIns="4572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19</a:t>
          </a:r>
        </a:p>
      </xdr:txBody>
    </xdr:sp>
    <xdr:clientData/>
  </xdr:twoCellAnchor>
  <xdr:twoCellAnchor>
    <xdr:from>
      <xdr:col>5</xdr:col>
      <xdr:colOff>0</xdr:colOff>
      <xdr:row>9</xdr:row>
      <xdr:rowOff>1171575</xdr:rowOff>
    </xdr:from>
    <xdr:to>
      <xdr:col>5</xdr:col>
      <xdr:colOff>0</xdr:colOff>
      <xdr:row>10</xdr:row>
      <xdr:rowOff>142875</xdr:rowOff>
    </xdr:to>
    <xdr:sp macro="" textlink="">
      <xdr:nvSpPr>
        <xdr:cNvPr id="115" name="Oval 58"/>
        <xdr:cNvSpPr>
          <a:spLocks noChangeArrowheads="1"/>
        </xdr:cNvSpPr>
      </xdr:nvSpPr>
      <xdr:spPr bwMode="auto">
        <a:xfrm>
          <a:off x="8296275" y="2847975"/>
          <a:ext cx="0" cy="142875"/>
        </a:xfrm>
        <a:prstGeom prst="ellipse">
          <a:avLst/>
        </a:prstGeom>
        <a:solidFill>
          <a:srgbClr val="FFFFFF"/>
        </a:solidFill>
        <a:ln w="9525">
          <a:solidFill>
            <a:srgbClr val="000000"/>
          </a:solidFill>
          <a:round/>
          <a:headEnd/>
          <a:tailEnd/>
        </a:ln>
      </xdr:spPr>
      <xdr:txBody>
        <a:bodyPr vertOverflow="clip" wrap="square" lIns="91440" tIns="45720" rIns="91440" bIns="4572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20</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20</a:t>
          </a:r>
        </a:p>
      </xdr:txBody>
    </xdr:sp>
    <xdr:clientData/>
  </xdr:twoCellAnchor>
  <xdr:twoCellAnchor>
    <xdr:from>
      <xdr:col>6</xdr:col>
      <xdr:colOff>0</xdr:colOff>
      <xdr:row>9</xdr:row>
      <xdr:rowOff>1171575</xdr:rowOff>
    </xdr:from>
    <xdr:to>
      <xdr:col>6</xdr:col>
      <xdr:colOff>0</xdr:colOff>
      <xdr:row>10</xdr:row>
      <xdr:rowOff>142875</xdr:rowOff>
    </xdr:to>
    <xdr:sp macro="" textlink="">
      <xdr:nvSpPr>
        <xdr:cNvPr id="116" name="Oval 60"/>
        <xdr:cNvSpPr>
          <a:spLocks noChangeArrowheads="1"/>
        </xdr:cNvSpPr>
      </xdr:nvSpPr>
      <xdr:spPr bwMode="auto">
        <a:xfrm>
          <a:off x="9134475" y="2847975"/>
          <a:ext cx="0" cy="142875"/>
        </a:xfrm>
        <a:prstGeom prst="ellipse">
          <a:avLst/>
        </a:prstGeom>
        <a:solidFill>
          <a:srgbClr val="FFFFFF"/>
        </a:solidFill>
        <a:ln w="9525">
          <a:solidFill>
            <a:srgbClr val="000000"/>
          </a:solidFill>
          <a:round/>
          <a:headEnd/>
          <a:tailEnd/>
        </a:ln>
      </xdr:spPr>
      <xdr:txBody>
        <a:bodyPr vertOverflow="clip" wrap="square" lIns="91440" tIns="45720" rIns="91440" bIns="4572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22</a:t>
          </a:r>
        </a:p>
      </xdr:txBody>
    </xdr:sp>
    <xdr:clientData/>
  </xdr:twoCellAnchor>
  <xdr:twoCellAnchor>
    <xdr:from>
      <xdr:col>6</xdr:col>
      <xdr:colOff>0</xdr:colOff>
      <xdr:row>9</xdr:row>
      <xdr:rowOff>1171575</xdr:rowOff>
    </xdr:from>
    <xdr:to>
      <xdr:col>6</xdr:col>
      <xdr:colOff>0</xdr:colOff>
      <xdr:row>10</xdr:row>
      <xdr:rowOff>142875</xdr:rowOff>
    </xdr:to>
    <xdr:sp macro="" textlink="">
      <xdr:nvSpPr>
        <xdr:cNvPr id="117" name="Oval 61"/>
        <xdr:cNvSpPr>
          <a:spLocks noChangeArrowheads="1"/>
        </xdr:cNvSpPr>
      </xdr:nvSpPr>
      <xdr:spPr bwMode="auto">
        <a:xfrm>
          <a:off x="9134475" y="2847975"/>
          <a:ext cx="0" cy="142875"/>
        </a:xfrm>
        <a:prstGeom prst="ellipse">
          <a:avLst/>
        </a:prstGeom>
        <a:solidFill>
          <a:srgbClr val="FFFFFF"/>
        </a:solidFill>
        <a:ln w="9525">
          <a:solidFill>
            <a:srgbClr val="000000"/>
          </a:solidFill>
          <a:round/>
          <a:headEnd/>
          <a:tailEnd/>
        </a:ln>
      </xdr:spPr>
      <xdr:txBody>
        <a:bodyPr vertOverflow="clip" wrap="square" lIns="91440" tIns="45720" rIns="91440" bIns="4572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23</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23</a:t>
          </a:r>
        </a:p>
      </xdr:txBody>
    </xdr:sp>
    <xdr:clientData/>
  </xdr:twoCellAnchor>
  <xdr:twoCellAnchor>
    <xdr:from>
      <xdr:col>6</xdr:col>
      <xdr:colOff>0</xdr:colOff>
      <xdr:row>9</xdr:row>
      <xdr:rowOff>1171575</xdr:rowOff>
    </xdr:from>
    <xdr:to>
      <xdr:col>6</xdr:col>
      <xdr:colOff>0</xdr:colOff>
      <xdr:row>10</xdr:row>
      <xdr:rowOff>142875</xdr:rowOff>
    </xdr:to>
    <xdr:sp macro="" textlink="">
      <xdr:nvSpPr>
        <xdr:cNvPr id="118" name="Oval 62"/>
        <xdr:cNvSpPr>
          <a:spLocks noChangeArrowheads="1"/>
        </xdr:cNvSpPr>
      </xdr:nvSpPr>
      <xdr:spPr bwMode="auto">
        <a:xfrm>
          <a:off x="9134475" y="2847975"/>
          <a:ext cx="0" cy="142875"/>
        </a:xfrm>
        <a:prstGeom prst="ellipse">
          <a:avLst/>
        </a:prstGeom>
        <a:solidFill>
          <a:srgbClr val="FFFFFF"/>
        </a:solidFill>
        <a:ln w="9525">
          <a:solidFill>
            <a:srgbClr val="000000"/>
          </a:solidFill>
          <a:round/>
          <a:headEnd/>
          <a:tailEnd/>
        </a:ln>
      </xdr:spPr>
      <xdr:txBody>
        <a:bodyPr vertOverflow="clip" wrap="square" lIns="91440" tIns="45720" rIns="91440" bIns="4572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24</a:t>
          </a:r>
        </a:p>
      </xdr:txBody>
    </xdr:sp>
    <xdr:clientData/>
  </xdr:twoCellAnchor>
  <xdr:twoCellAnchor>
    <xdr:from>
      <xdr:col>6</xdr:col>
      <xdr:colOff>0</xdr:colOff>
      <xdr:row>9</xdr:row>
      <xdr:rowOff>1038225</xdr:rowOff>
    </xdr:from>
    <xdr:to>
      <xdr:col>6</xdr:col>
      <xdr:colOff>0</xdr:colOff>
      <xdr:row>10</xdr:row>
      <xdr:rowOff>9525</xdr:rowOff>
    </xdr:to>
    <xdr:sp macro="" textlink="">
      <xdr:nvSpPr>
        <xdr:cNvPr id="119" name="Oval 63"/>
        <xdr:cNvSpPr>
          <a:spLocks noChangeArrowheads="1"/>
        </xdr:cNvSpPr>
      </xdr:nvSpPr>
      <xdr:spPr bwMode="auto">
        <a:xfrm>
          <a:off x="9134475" y="2847975"/>
          <a:ext cx="0" cy="9525"/>
        </a:xfrm>
        <a:prstGeom prst="ellipse">
          <a:avLst/>
        </a:prstGeom>
        <a:solidFill>
          <a:srgbClr val="FFFFFF"/>
        </a:solidFill>
        <a:ln w="9525">
          <a:solidFill>
            <a:srgbClr val="000000"/>
          </a:solidFill>
          <a:round/>
          <a:headEnd/>
          <a:tailEnd/>
        </a:ln>
      </xdr:spPr>
      <xdr:txBody>
        <a:bodyPr vertOverflow="clip" wrap="square" lIns="91440" tIns="45720" rIns="91440" bIns="45720" anchor="t" upright="1"/>
        <a:lstStyle/>
        <a:p>
          <a:pPr marL="0" marR="0" lvl="0" indent="0" algn="dist" defTabSz="914400" rtl="0" eaLnBrk="1" fontAlgn="auto" latinLnBrk="0" hangingPunct="1">
            <a:lnSpc>
              <a:spcPct val="1000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2525</a:t>
          </a:r>
        </a:p>
        <a:p>
          <a:pPr marL="0" marR="0" lvl="0" indent="0" algn="dist" defTabSz="914400" rtl="0" eaLnBrk="1" fontAlgn="auto" latinLnBrk="0" hangingPunct="1">
            <a:lnSpc>
              <a:spcPct val="1000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85</a:t>
          </a:r>
        </a:p>
      </xdr:txBody>
    </xdr:sp>
    <xdr:clientData/>
  </xdr:twoCellAnchor>
  <xdr:twoCellAnchor>
    <xdr:from>
      <xdr:col>5</xdr:col>
      <xdr:colOff>0</xdr:colOff>
      <xdr:row>9</xdr:row>
      <xdr:rowOff>1181100</xdr:rowOff>
    </xdr:from>
    <xdr:to>
      <xdr:col>5</xdr:col>
      <xdr:colOff>0</xdr:colOff>
      <xdr:row>10</xdr:row>
      <xdr:rowOff>152400</xdr:rowOff>
    </xdr:to>
    <xdr:sp macro="" textlink="">
      <xdr:nvSpPr>
        <xdr:cNvPr id="120" name="Oval 135"/>
        <xdr:cNvSpPr>
          <a:spLocks noChangeArrowheads="1"/>
        </xdr:cNvSpPr>
      </xdr:nvSpPr>
      <xdr:spPr bwMode="auto">
        <a:xfrm>
          <a:off x="8296275" y="2847975"/>
          <a:ext cx="0" cy="152400"/>
        </a:xfrm>
        <a:prstGeom prst="ellipse">
          <a:avLst/>
        </a:prstGeom>
        <a:solidFill>
          <a:srgbClr val="FFFFFF"/>
        </a:solidFill>
        <a:ln w="9525">
          <a:solidFill>
            <a:srgbClr val="000000"/>
          </a:solidFill>
          <a:round/>
          <a:headEnd/>
          <a:tailEnd/>
        </a:ln>
      </xdr:spPr>
      <xdr:txBody>
        <a:bodyPr vertOverflow="clip" wrap="square" lIns="91440" tIns="45720" rIns="91440" bIns="4572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17</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17</a:t>
          </a:r>
        </a:p>
      </xdr:txBody>
    </xdr:sp>
    <xdr:clientData/>
  </xdr:twoCellAnchor>
  <xdr:twoCellAnchor>
    <xdr:from>
      <xdr:col>5</xdr:col>
      <xdr:colOff>0</xdr:colOff>
      <xdr:row>9</xdr:row>
      <xdr:rowOff>1171575</xdr:rowOff>
    </xdr:from>
    <xdr:to>
      <xdr:col>5</xdr:col>
      <xdr:colOff>0</xdr:colOff>
      <xdr:row>10</xdr:row>
      <xdr:rowOff>142875</xdr:rowOff>
    </xdr:to>
    <xdr:sp macro="" textlink="">
      <xdr:nvSpPr>
        <xdr:cNvPr id="121" name="Oval 136"/>
        <xdr:cNvSpPr>
          <a:spLocks noChangeArrowheads="1"/>
        </xdr:cNvSpPr>
      </xdr:nvSpPr>
      <xdr:spPr bwMode="auto">
        <a:xfrm>
          <a:off x="8296275" y="2847975"/>
          <a:ext cx="0" cy="142875"/>
        </a:xfrm>
        <a:prstGeom prst="ellipse">
          <a:avLst/>
        </a:prstGeom>
        <a:solidFill>
          <a:srgbClr val="FFFFFF"/>
        </a:solidFill>
        <a:ln w="9525">
          <a:solidFill>
            <a:srgbClr val="000000"/>
          </a:solidFill>
          <a:round/>
          <a:headEnd/>
          <a:tailEnd/>
        </a:ln>
      </xdr:spPr>
      <xdr:txBody>
        <a:bodyPr vertOverflow="clip" wrap="square" lIns="91440" tIns="45720" rIns="91440" bIns="4572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18</a:t>
          </a:r>
        </a:p>
        <a:p>
          <a:pPr marL="0" marR="0" lvl="0" indent="0" algn="l" defTabSz="914400" rtl="0" eaLnBrk="1" fontAlgn="auto" latinLnBrk="0" hangingPunct="1">
            <a:lnSpc>
              <a:spcPts val="7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18</a:t>
          </a:r>
        </a:p>
        <a:p>
          <a:pPr marL="0" marR="0" lvl="0" indent="0" algn="l" defTabSz="914400" rtl="0" eaLnBrk="1" fontAlgn="auto" latinLnBrk="0" hangingPunct="1">
            <a:lnSpc>
              <a:spcPts val="7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18</a:t>
          </a:r>
        </a:p>
      </xdr:txBody>
    </xdr:sp>
    <xdr:clientData/>
  </xdr:twoCellAnchor>
  <xdr:twoCellAnchor>
    <xdr:from>
      <xdr:col>5</xdr:col>
      <xdr:colOff>0</xdr:colOff>
      <xdr:row>9</xdr:row>
      <xdr:rowOff>1171575</xdr:rowOff>
    </xdr:from>
    <xdr:to>
      <xdr:col>5</xdr:col>
      <xdr:colOff>0</xdr:colOff>
      <xdr:row>10</xdr:row>
      <xdr:rowOff>142875</xdr:rowOff>
    </xdr:to>
    <xdr:sp macro="" textlink="">
      <xdr:nvSpPr>
        <xdr:cNvPr id="122" name="Oval 137"/>
        <xdr:cNvSpPr>
          <a:spLocks noChangeArrowheads="1"/>
        </xdr:cNvSpPr>
      </xdr:nvSpPr>
      <xdr:spPr bwMode="auto">
        <a:xfrm>
          <a:off x="8296275" y="2847975"/>
          <a:ext cx="0" cy="142875"/>
        </a:xfrm>
        <a:prstGeom prst="ellipse">
          <a:avLst/>
        </a:prstGeom>
        <a:solidFill>
          <a:srgbClr val="FFFFFF"/>
        </a:solidFill>
        <a:ln w="9525">
          <a:solidFill>
            <a:srgbClr val="000000"/>
          </a:solidFill>
          <a:round/>
          <a:headEnd/>
          <a:tailEnd/>
        </a:ln>
      </xdr:spPr>
      <xdr:txBody>
        <a:bodyPr vertOverflow="clip" wrap="square" lIns="91440" tIns="45720" rIns="91440" bIns="4572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19</a:t>
          </a:r>
        </a:p>
      </xdr:txBody>
    </xdr:sp>
    <xdr:clientData/>
  </xdr:twoCellAnchor>
  <xdr:twoCellAnchor>
    <xdr:from>
      <xdr:col>5</xdr:col>
      <xdr:colOff>0</xdr:colOff>
      <xdr:row>9</xdr:row>
      <xdr:rowOff>1171575</xdr:rowOff>
    </xdr:from>
    <xdr:to>
      <xdr:col>5</xdr:col>
      <xdr:colOff>0</xdr:colOff>
      <xdr:row>10</xdr:row>
      <xdr:rowOff>142875</xdr:rowOff>
    </xdr:to>
    <xdr:sp macro="" textlink="">
      <xdr:nvSpPr>
        <xdr:cNvPr id="123" name="Oval 138"/>
        <xdr:cNvSpPr>
          <a:spLocks noChangeArrowheads="1"/>
        </xdr:cNvSpPr>
      </xdr:nvSpPr>
      <xdr:spPr bwMode="auto">
        <a:xfrm>
          <a:off x="8296275" y="2847975"/>
          <a:ext cx="0" cy="142875"/>
        </a:xfrm>
        <a:prstGeom prst="ellipse">
          <a:avLst/>
        </a:prstGeom>
        <a:solidFill>
          <a:srgbClr val="FFFFFF"/>
        </a:solidFill>
        <a:ln w="9525">
          <a:solidFill>
            <a:srgbClr val="000000"/>
          </a:solidFill>
          <a:round/>
          <a:headEnd/>
          <a:tailEnd/>
        </a:ln>
      </xdr:spPr>
      <xdr:txBody>
        <a:bodyPr vertOverflow="clip" wrap="square" lIns="91440" tIns="45720" rIns="91440" bIns="4572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20</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20</a:t>
          </a:r>
        </a:p>
      </xdr:txBody>
    </xdr:sp>
    <xdr:clientData/>
  </xdr:twoCellAnchor>
  <xdr:twoCellAnchor>
    <xdr:from>
      <xdr:col>6</xdr:col>
      <xdr:colOff>0</xdr:colOff>
      <xdr:row>9</xdr:row>
      <xdr:rowOff>1171575</xdr:rowOff>
    </xdr:from>
    <xdr:to>
      <xdr:col>6</xdr:col>
      <xdr:colOff>0</xdr:colOff>
      <xdr:row>10</xdr:row>
      <xdr:rowOff>142875</xdr:rowOff>
    </xdr:to>
    <xdr:sp macro="" textlink="">
      <xdr:nvSpPr>
        <xdr:cNvPr id="124" name="Oval 140"/>
        <xdr:cNvSpPr>
          <a:spLocks noChangeArrowheads="1"/>
        </xdr:cNvSpPr>
      </xdr:nvSpPr>
      <xdr:spPr bwMode="auto">
        <a:xfrm>
          <a:off x="9134475" y="2847975"/>
          <a:ext cx="0" cy="142875"/>
        </a:xfrm>
        <a:prstGeom prst="ellipse">
          <a:avLst/>
        </a:prstGeom>
        <a:solidFill>
          <a:srgbClr val="FFFFFF"/>
        </a:solidFill>
        <a:ln w="9525">
          <a:solidFill>
            <a:srgbClr val="000000"/>
          </a:solidFill>
          <a:round/>
          <a:headEnd/>
          <a:tailEnd/>
        </a:ln>
      </xdr:spPr>
      <xdr:txBody>
        <a:bodyPr vertOverflow="clip" wrap="square" lIns="91440" tIns="45720" rIns="91440" bIns="4572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22</a:t>
          </a:r>
        </a:p>
      </xdr:txBody>
    </xdr:sp>
    <xdr:clientData/>
  </xdr:twoCellAnchor>
  <xdr:twoCellAnchor>
    <xdr:from>
      <xdr:col>6</xdr:col>
      <xdr:colOff>0</xdr:colOff>
      <xdr:row>9</xdr:row>
      <xdr:rowOff>1171575</xdr:rowOff>
    </xdr:from>
    <xdr:to>
      <xdr:col>6</xdr:col>
      <xdr:colOff>0</xdr:colOff>
      <xdr:row>10</xdr:row>
      <xdr:rowOff>142875</xdr:rowOff>
    </xdr:to>
    <xdr:sp macro="" textlink="">
      <xdr:nvSpPr>
        <xdr:cNvPr id="125" name="Oval 141"/>
        <xdr:cNvSpPr>
          <a:spLocks noChangeArrowheads="1"/>
        </xdr:cNvSpPr>
      </xdr:nvSpPr>
      <xdr:spPr bwMode="auto">
        <a:xfrm>
          <a:off x="9134475" y="2847975"/>
          <a:ext cx="0" cy="142875"/>
        </a:xfrm>
        <a:prstGeom prst="ellipse">
          <a:avLst/>
        </a:prstGeom>
        <a:solidFill>
          <a:srgbClr val="FFFFFF"/>
        </a:solidFill>
        <a:ln w="9525">
          <a:solidFill>
            <a:srgbClr val="000000"/>
          </a:solidFill>
          <a:round/>
          <a:headEnd/>
          <a:tailEnd/>
        </a:ln>
      </xdr:spPr>
      <xdr:txBody>
        <a:bodyPr vertOverflow="clip" wrap="square" lIns="91440" tIns="45720" rIns="91440" bIns="4572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23</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23</a:t>
          </a:r>
        </a:p>
      </xdr:txBody>
    </xdr:sp>
    <xdr:clientData/>
  </xdr:twoCellAnchor>
  <xdr:twoCellAnchor>
    <xdr:from>
      <xdr:col>6</xdr:col>
      <xdr:colOff>0</xdr:colOff>
      <xdr:row>9</xdr:row>
      <xdr:rowOff>1171575</xdr:rowOff>
    </xdr:from>
    <xdr:to>
      <xdr:col>6</xdr:col>
      <xdr:colOff>0</xdr:colOff>
      <xdr:row>10</xdr:row>
      <xdr:rowOff>142875</xdr:rowOff>
    </xdr:to>
    <xdr:sp macro="" textlink="">
      <xdr:nvSpPr>
        <xdr:cNvPr id="126" name="Oval 142"/>
        <xdr:cNvSpPr>
          <a:spLocks noChangeArrowheads="1"/>
        </xdr:cNvSpPr>
      </xdr:nvSpPr>
      <xdr:spPr bwMode="auto">
        <a:xfrm>
          <a:off x="9134475" y="2847975"/>
          <a:ext cx="0" cy="142875"/>
        </a:xfrm>
        <a:prstGeom prst="ellipse">
          <a:avLst/>
        </a:prstGeom>
        <a:solidFill>
          <a:srgbClr val="FFFFFF"/>
        </a:solidFill>
        <a:ln w="9525">
          <a:solidFill>
            <a:srgbClr val="000000"/>
          </a:solidFill>
          <a:round/>
          <a:headEnd/>
          <a:tailEnd/>
        </a:ln>
      </xdr:spPr>
      <xdr:txBody>
        <a:bodyPr vertOverflow="clip" wrap="square" lIns="91440" tIns="45720" rIns="91440" bIns="4572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24</a:t>
          </a:r>
        </a:p>
      </xdr:txBody>
    </xdr:sp>
    <xdr:clientData/>
  </xdr:twoCellAnchor>
  <xdr:twoCellAnchor>
    <xdr:from>
      <xdr:col>6</xdr:col>
      <xdr:colOff>0</xdr:colOff>
      <xdr:row>9</xdr:row>
      <xdr:rowOff>1038225</xdr:rowOff>
    </xdr:from>
    <xdr:to>
      <xdr:col>6</xdr:col>
      <xdr:colOff>0</xdr:colOff>
      <xdr:row>10</xdr:row>
      <xdr:rowOff>9525</xdr:rowOff>
    </xdr:to>
    <xdr:sp macro="" textlink="">
      <xdr:nvSpPr>
        <xdr:cNvPr id="127" name="Oval 143"/>
        <xdr:cNvSpPr>
          <a:spLocks noChangeArrowheads="1"/>
        </xdr:cNvSpPr>
      </xdr:nvSpPr>
      <xdr:spPr bwMode="auto">
        <a:xfrm>
          <a:off x="9134475" y="2847975"/>
          <a:ext cx="0" cy="9525"/>
        </a:xfrm>
        <a:prstGeom prst="ellipse">
          <a:avLst/>
        </a:prstGeom>
        <a:solidFill>
          <a:srgbClr val="FFFFFF"/>
        </a:solidFill>
        <a:ln w="9525">
          <a:solidFill>
            <a:srgbClr val="000000"/>
          </a:solidFill>
          <a:round/>
          <a:headEnd/>
          <a:tailEnd/>
        </a:ln>
      </xdr:spPr>
      <xdr:txBody>
        <a:bodyPr vertOverflow="clip" wrap="square" lIns="91440" tIns="45720" rIns="91440" bIns="45720" anchor="t" upright="1"/>
        <a:lstStyle/>
        <a:p>
          <a:pPr marL="0" marR="0" lvl="0" indent="0" algn="dist" defTabSz="914400" rtl="0" eaLnBrk="1" fontAlgn="auto" latinLnBrk="0" hangingPunct="1">
            <a:lnSpc>
              <a:spcPct val="1000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2525</a:t>
          </a:r>
        </a:p>
        <a:p>
          <a:pPr marL="0" marR="0" lvl="0" indent="0" algn="dist" defTabSz="914400" rtl="0" eaLnBrk="1" fontAlgn="auto" latinLnBrk="0" hangingPunct="1">
            <a:lnSpc>
              <a:spcPct val="1000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85</a:t>
          </a:r>
        </a:p>
      </xdr:txBody>
    </xdr:sp>
    <xdr:clientData/>
  </xdr:twoCellAnchor>
  <xdr:twoCellAnchor>
    <xdr:from>
      <xdr:col>5</xdr:col>
      <xdr:colOff>0</xdr:colOff>
      <xdr:row>9</xdr:row>
      <xdr:rowOff>1181100</xdr:rowOff>
    </xdr:from>
    <xdr:to>
      <xdr:col>5</xdr:col>
      <xdr:colOff>0</xdr:colOff>
      <xdr:row>10</xdr:row>
      <xdr:rowOff>152400</xdr:rowOff>
    </xdr:to>
    <xdr:sp macro="" textlink="">
      <xdr:nvSpPr>
        <xdr:cNvPr id="128" name="Oval 55"/>
        <xdr:cNvSpPr>
          <a:spLocks noChangeArrowheads="1"/>
        </xdr:cNvSpPr>
      </xdr:nvSpPr>
      <xdr:spPr bwMode="auto">
        <a:xfrm>
          <a:off x="8296275" y="2847975"/>
          <a:ext cx="0" cy="152400"/>
        </a:xfrm>
        <a:prstGeom prst="ellipse">
          <a:avLst/>
        </a:prstGeom>
        <a:solidFill>
          <a:srgbClr val="FFFFFF"/>
        </a:solidFill>
        <a:ln w="9525">
          <a:solidFill>
            <a:srgbClr val="000000"/>
          </a:solidFill>
          <a:round/>
          <a:headEnd/>
          <a:tailEnd/>
        </a:ln>
      </xdr:spPr>
      <xdr:txBody>
        <a:bodyPr vertOverflow="clip" wrap="square" lIns="91440" tIns="45720" rIns="91440" bIns="45720" anchor="t" upright="1"/>
        <a:lstStyle/>
        <a:p>
          <a:pPr marL="0" marR="0" lvl="0" indent="0" algn="l" defTabSz="914400" rtl="1" eaLnBrk="1" fontAlgn="auto" latinLnBrk="0" hangingPunct="1">
            <a:lnSpc>
              <a:spcPct val="1000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17</a:t>
          </a:r>
        </a:p>
        <a:p>
          <a:pPr marL="0" marR="0" lvl="0" indent="0" algn="l" defTabSz="914400" rtl="1" eaLnBrk="1" fontAlgn="auto" latinLnBrk="0" hangingPunct="1">
            <a:lnSpc>
              <a:spcPct val="1000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17</a:t>
          </a:r>
        </a:p>
      </xdr:txBody>
    </xdr:sp>
    <xdr:clientData/>
  </xdr:twoCellAnchor>
  <xdr:twoCellAnchor>
    <xdr:from>
      <xdr:col>5</xdr:col>
      <xdr:colOff>0</xdr:colOff>
      <xdr:row>9</xdr:row>
      <xdr:rowOff>1171575</xdr:rowOff>
    </xdr:from>
    <xdr:to>
      <xdr:col>5</xdr:col>
      <xdr:colOff>0</xdr:colOff>
      <xdr:row>10</xdr:row>
      <xdr:rowOff>142875</xdr:rowOff>
    </xdr:to>
    <xdr:sp macro="" textlink="">
      <xdr:nvSpPr>
        <xdr:cNvPr id="129" name="Oval 56"/>
        <xdr:cNvSpPr>
          <a:spLocks noChangeArrowheads="1"/>
        </xdr:cNvSpPr>
      </xdr:nvSpPr>
      <xdr:spPr bwMode="auto">
        <a:xfrm>
          <a:off x="8296275" y="2847975"/>
          <a:ext cx="0" cy="142875"/>
        </a:xfrm>
        <a:prstGeom prst="ellipse">
          <a:avLst/>
        </a:prstGeom>
        <a:solidFill>
          <a:srgbClr val="FFFFFF"/>
        </a:solidFill>
        <a:ln w="9525">
          <a:solidFill>
            <a:srgbClr val="000000"/>
          </a:solidFill>
          <a:round/>
          <a:headEnd/>
          <a:tailEnd/>
        </a:ln>
      </xdr:spPr>
      <xdr:txBody>
        <a:bodyPr vertOverflow="clip" wrap="square" lIns="91440" tIns="45720" rIns="91440" bIns="45720" anchor="t" upright="1"/>
        <a:lstStyle/>
        <a:p>
          <a:pPr marL="0" marR="0" lvl="0" indent="0" algn="l" defTabSz="914400" rtl="1" eaLnBrk="1" fontAlgn="auto" latinLnBrk="0" hangingPunct="1">
            <a:lnSpc>
              <a:spcPct val="1000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18</a:t>
          </a:r>
        </a:p>
        <a:p>
          <a:pPr marL="0" marR="0" lvl="0" indent="0" algn="l" defTabSz="914400" rtl="1" eaLnBrk="1" fontAlgn="auto" latinLnBrk="0" hangingPunct="1">
            <a:lnSpc>
              <a:spcPts val="7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18</a:t>
          </a:r>
        </a:p>
        <a:p>
          <a:pPr marL="0" marR="0" lvl="0" indent="0" algn="l" defTabSz="914400" rtl="1" eaLnBrk="1" fontAlgn="auto" latinLnBrk="0" hangingPunct="1">
            <a:lnSpc>
              <a:spcPts val="7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18</a:t>
          </a:r>
        </a:p>
      </xdr:txBody>
    </xdr:sp>
    <xdr:clientData/>
  </xdr:twoCellAnchor>
  <xdr:twoCellAnchor>
    <xdr:from>
      <xdr:col>5</xdr:col>
      <xdr:colOff>0</xdr:colOff>
      <xdr:row>9</xdr:row>
      <xdr:rowOff>1171575</xdr:rowOff>
    </xdr:from>
    <xdr:to>
      <xdr:col>5</xdr:col>
      <xdr:colOff>0</xdr:colOff>
      <xdr:row>10</xdr:row>
      <xdr:rowOff>142875</xdr:rowOff>
    </xdr:to>
    <xdr:sp macro="" textlink="">
      <xdr:nvSpPr>
        <xdr:cNvPr id="130" name="Oval 57"/>
        <xdr:cNvSpPr>
          <a:spLocks noChangeArrowheads="1"/>
        </xdr:cNvSpPr>
      </xdr:nvSpPr>
      <xdr:spPr bwMode="auto">
        <a:xfrm>
          <a:off x="8296275" y="2847975"/>
          <a:ext cx="0" cy="142875"/>
        </a:xfrm>
        <a:prstGeom prst="ellipse">
          <a:avLst/>
        </a:prstGeom>
        <a:solidFill>
          <a:srgbClr val="FFFFFF"/>
        </a:solidFill>
        <a:ln w="9525">
          <a:solidFill>
            <a:srgbClr val="000000"/>
          </a:solidFill>
          <a:round/>
          <a:headEnd/>
          <a:tailEnd/>
        </a:ln>
      </xdr:spPr>
      <xdr:txBody>
        <a:bodyPr vertOverflow="clip" wrap="square" lIns="91440" tIns="45720" rIns="91440" bIns="45720" anchor="t" upright="1"/>
        <a:lstStyle/>
        <a:p>
          <a:pPr marL="0" marR="0" lvl="0" indent="0" algn="l" defTabSz="914400" rtl="1" eaLnBrk="1" fontAlgn="auto" latinLnBrk="0" hangingPunct="1">
            <a:lnSpc>
              <a:spcPct val="1000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19</a:t>
          </a:r>
        </a:p>
      </xdr:txBody>
    </xdr:sp>
    <xdr:clientData/>
  </xdr:twoCellAnchor>
  <xdr:twoCellAnchor>
    <xdr:from>
      <xdr:col>5</xdr:col>
      <xdr:colOff>0</xdr:colOff>
      <xdr:row>9</xdr:row>
      <xdr:rowOff>1171575</xdr:rowOff>
    </xdr:from>
    <xdr:to>
      <xdr:col>5</xdr:col>
      <xdr:colOff>0</xdr:colOff>
      <xdr:row>10</xdr:row>
      <xdr:rowOff>142875</xdr:rowOff>
    </xdr:to>
    <xdr:sp macro="" textlink="">
      <xdr:nvSpPr>
        <xdr:cNvPr id="131" name="Oval 58"/>
        <xdr:cNvSpPr>
          <a:spLocks noChangeArrowheads="1"/>
        </xdr:cNvSpPr>
      </xdr:nvSpPr>
      <xdr:spPr bwMode="auto">
        <a:xfrm>
          <a:off x="8296275" y="2847975"/>
          <a:ext cx="0" cy="142875"/>
        </a:xfrm>
        <a:prstGeom prst="ellipse">
          <a:avLst/>
        </a:prstGeom>
        <a:solidFill>
          <a:srgbClr val="FFFFFF"/>
        </a:solidFill>
        <a:ln w="9525">
          <a:solidFill>
            <a:srgbClr val="000000"/>
          </a:solidFill>
          <a:round/>
          <a:headEnd/>
          <a:tailEnd/>
        </a:ln>
      </xdr:spPr>
      <xdr:txBody>
        <a:bodyPr vertOverflow="clip" wrap="square" lIns="91440" tIns="45720" rIns="91440" bIns="45720" anchor="t" upright="1"/>
        <a:lstStyle/>
        <a:p>
          <a:pPr marL="0" marR="0" lvl="0" indent="0" algn="l" defTabSz="914400" rtl="1" eaLnBrk="1" fontAlgn="auto" latinLnBrk="0" hangingPunct="1">
            <a:lnSpc>
              <a:spcPct val="1000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20</a:t>
          </a:r>
        </a:p>
        <a:p>
          <a:pPr marL="0" marR="0" lvl="0" indent="0" algn="l" defTabSz="914400" rtl="1" eaLnBrk="1" fontAlgn="auto" latinLnBrk="0" hangingPunct="1">
            <a:lnSpc>
              <a:spcPct val="1000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20</a:t>
          </a:r>
        </a:p>
      </xdr:txBody>
    </xdr:sp>
    <xdr:clientData/>
  </xdr:twoCellAnchor>
  <xdr:twoCellAnchor>
    <xdr:from>
      <xdr:col>6</xdr:col>
      <xdr:colOff>0</xdr:colOff>
      <xdr:row>9</xdr:row>
      <xdr:rowOff>1171575</xdr:rowOff>
    </xdr:from>
    <xdr:to>
      <xdr:col>6</xdr:col>
      <xdr:colOff>0</xdr:colOff>
      <xdr:row>10</xdr:row>
      <xdr:rowOff>142875</xdr:rowOff>
    </xdr:to>
    <xdr:sp macro="" textlink="">
      <xdr:nvSpPr>
        <xdr:cNvPr id="132" name="Oval 60"/>
        <xdr:cNvSpPr>
          <a:spLocks noChangeArrowheads="1"/>
        </xdr:cNvSpPr>
      </xdr:nvSpPr>
      <xdr:spPr bwMode="auto">
        <a:xfrm>
          <a:off x="9134475" y="2847975"/>
          <a:ext cx="0" cy="142875"/>
        </a:xfrm>
        <a:prstGeom prst="ellipse">
          <a:avLst/>
        </a:prstGeom>
        <a:solidFill>
          <a:srgbClr val="FFFFFF"/>
        </a:solidFill>
        <a:ln w="9525">
          <a:solidFill>
            <a:srgbClr val="000000"/>
          </a:solidFill>
          <a:round/>
          <a:headEnd/>
          <a:tailEnd/>
        </a:ln>
      </xdr:spPr>
      <xdr:txBody>
        <a:bodyPr vertOverflow="clip" wrap="square" lIns="91440" tIns="45720" rIns="91440" bIns="45720" anchor="t" upright="1"/>
        <a:lstStyle/>
        <a:p>
          <a:pPr marL="0" marR="0" lvl="0" indent="0" algn="l" defTabSz="914400" rtl="1" eaLnBrk="1" fontAlgn="auto" latinLnBrk="0" hangingPunct="1">
            <a:lnSpc>
              <a:spcPct val="1000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22</a:t>
          </a:r>
        </a:p>
      </xdr:txBody>
    </xdr:sp>
    <xdr:clientData/>
  </xdr:twoCellAnchor>
  <xdr:twoCellAnchor>
    <xdr:from>
      <xdr:col>6</xdr:col>
      <xdr:colOff>0</xdr:colOff>
      <xdr:row>9</xdr:row>
      <xdr:rowOff>1171575</xdr:rowOff>
    </xdr:from>
    <xdr:to>
      <xdr:col>6</xdr:col>
      <xdr:colOff>0</xdr:colOff>
      <xdr:row>10</xdr:row>
      <xdr:rowOff>142875</xdr:rowOff>
    </xdr:to>
    <xdr:sp macro="" textlink="">
      <xdr:nvSpPr>
        <xdr:cNvPr id="133" name="Oval 61"/>
        <xdr:cNvSpPr>
          <a:spLocks noChangeArrowheads="1"/>
        </xdr:cNvSpPr>
      </xdr:nvSpPr>
      <xdr:spPr bwMode="auto">
        <a:xfrm>
          <a:off x="9134475" y="2847975"/>
          <a:ext cx="0" cy="142875"/>
        </a:xfrm>
        <a:prstGeom prst="ellipse">
          <a:avLst/>
        </a:prstGeom>
        <a:solidFill>
          <a:srgbClr val="FFFFFF"/>
        </a:solidFill>
        <a:ln w="9525">
          <a:solidFill>
            <a:srgbClr val="000000"/>
          </a:solidFill>
          <a:round/>
          <a:headEnd/>
          <a:tailEnd/>
        </a:ln>
      </xdr:spPr>
      <xdr:txBody>
        <a:bodyPr vertOverflow="clip" wrap="square" lIns="91440" tIns="45720" rIns="91440" bIns="45720" anchor="t" upright="1"/>
        <a:lstStyle/>
        <a:p>
          <a:pPr marL="0" marR="0" lvl="0" indent="0" algn="l" defTabSz="914400" rtl="1" eaLnBrk="1" fontAlgn="auto" latinLnBrk="0" hangingPunct="1">
            <a:lnSpc>
              <a:spcPct val="1000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23</a:t>
          </a:r>
        </a:p>
        <a:p>
          <a:pPr marL="0" marR="0" lvl="0" indent="0" algn="l" defTabSz="914400" rtl="1" eaLnBrk="1" fontAlgn="auto" latinLnBrk="0" hangingPunct="1">
            <a:lnSpc>
              <a:spcPct val="1000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23</a:t>
          </a:r>
        </a:p>
      </xdr:txBody>
    </xdr:sp>
    <xdr:clientData/>
  </xdr:twoCellAnchor>
  <xdr:twoCellAnchor>
    <xdr:from>
      <xdr:col>6</xdr:col>
      <xdr:colOff>0</xdr:colOff>
      <xdr:row>9</xdr:row>
      <xdr:rowOff>1171575</xdr:rowOff>
    </xdr:from>
    <xdr:to>
      <xdr:col>6</xdr:col>
      <xdr:colOff>0</xdr:colOff>
      <xdr:row>10</xdr:row>
      <xdr:rowOff>142875</xdr:rowOff>
    </xdr:to>
    <xdr:sp macro="" textlink="">
      <xdr:nvSpPr>
        <xdr:cNvPr id="134" name="Oval 62"/>
        <xdr:cNvSpPr>
          <a:spLocks noChangeArrowheads="1"/>
        </xdr:cNvSpPr>
      </xdr:nvSpPr>
      <xdr:spPr bwMode="auto">
        <a:xfrm>
          <a:off x="9134475" y="2847975"/>
          <a:ext cx="0" cy="142875"/>
        </a:xfrm>
        <a:prstGeom prst="ellipse">
          <a:avLst/>
        </a:prstGeom>
        <a:solidFill>
          <a:srgbClr val="FFFFFF"/>
        </a:solidFill>
        <a:ln w="9525">
          <a:solidFill>
            <a:srgbClr val="000000"/>
          </a:solidFill>
          <a:round/>
          <a:headEnd/>
          <a:tailEnd/>
        </a:ln>
      </xdr:spPr>
      <xdr:txBody>
        <a:bodyPr vertOverflow="clip" wrap="square" lIns="91440" tIns="45720" rIns="91440" bIns="45720" anchor="t" upright="1"/>
        <a:lstStyle/>
        <a:p>
          <a:pPr marL="0" marR="0" lvl="0" indent="0" algn="l" defTabSz="914400" rtl="1" eaLnBrk="1" fontAlgn="auto" latinLnBrk="0" hangingPunct="1">
            <a:lnSpc>
              <a:spcPct val="1000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24</a:t>
          </a:r>
        </a:p>
      </xdr:txBody>
    </xdr:sp>
    <xdr:clientData/>
  </xdr:twoCellAnchor>
  <xdr:twoCellAnchor>
    <xdr:from>
      <xdr:col>6</xdr:col>
      <xdr:colOff>0</xdr:colOff>
      <xdr:row>9</xdr:row>
      <xdr:rowOff>1038225</xdr:rowOff>
    </xdr:from>
    <xdr:to>
      <xdr:col>6</xdr:col>
      <xdr:colOff>0</xdr:colOff>
      <xdr:row>10</xdr:row>
      <xdr:rowOff>9525</xdr:rowOff>
    </xdr:to>
    <xdr:sp macro="" textlink="">
      <xdr:nvSpPr>
        <xdr:cNvPr id="135" name="Oval 63"/>
        <xdr:cNvSpPr>
          <a:spLocks noChangeArrowheads="1"/>
        </xdr:cNvSpPr>
      </xdr:nvSpPr>
      <xdr:spPr bwMode="auto">
        <a:xfrm>
          <a:off x="9134475" y="2847975"/>
          <a:ext cx="0" cy="9525"/>
        </a:xfrm>
        <a:prstGeom prst="ellipse">
          <a:avLst/>
        </a:prstGeom>
        <a:solidFill>
          <a:srgbClr val="FFFFFF"/>
        </a:solidFill>
        <a:ln w="9525">
          <a:solidFill>
            <a:srgbClr val="000000"/>
          </a:solidFill>
          <a:round/>
          <a:headEnd/>
          <a:tailEnd/>
        </a:ln>
      </xdr:spPr>
      <xdr:txBody>
        <a:bodyPr vertOverflow="clip" wrap="square" lIns="91440" tIns="45720" rIns="91440" bIns="45720" anchor="t" upright="1"/>
        <a:lstStyle/>
        <a:p>
          <a:pPr marL="0" marR="0" lvl="0" indent="0" algn="dist" defTabSz="914400" rtl="1" eaLnBrk="1" fontAlgn="auto" latinLnBrk="0" hangingPunct="1">
            <a:lnSpc>
              <a:spcPct val="1000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2525</a:t>
          </a:r>
        </a:p>
        <a:p>
          <a:pPr marL="0" marR="0" lvl="0" indent="0" algn="dist" defTabSz="914400" rtl="1" eaLnBrk="1" fontAlgn="auto" latinLnBrk="0" hangingPunct="1">
            <a:lnSpc>
              <a:spcPct val="1000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85</a:t>
          </a:r>
        </a:p>
      </xdr:txBody>
    </xdr:sp>
    <xdr:clientData/>
  </xdr:twoCellAnchor>
  <xdr:twoCellAnchor>
    <xdr:from>
      <xdr:col>5</xdr:col>
      <xdr:colOff>0</xdr:colOff>
      <xdr:row>9</xdr:row>
      <xdr:rowOff>1181100</xdr:rowOff>
    </xdr:from>
    <xdr:to>
      <xdr:col>5</xdr:col>
      <xdr:colOff>0</xdr:colOff>
      <xdr:row>10</xdr:row>
      <xdr:rowOff>152400</xdr:rowOff>
    </xdr:to>
    <xdr:sp macro="" textlink="">
      <xdr:nvSpPr>
        <xdr:cNvPr id="136" name="Oval 135"/>
        <xdr:cNvSpPr>
          <a:spLocks noChangeArrowheads="1"/>
        </xdr:cNvSpPr>
      </xdr:nvSpPr>
      <xdr:spPr bwMode="auto">
        <a:xfrm>
          <a:off x="8296275" y="2847975"/>
          <a:ext cx="0" cy="152400"/>
        </a:xfrm>
        <a:prstGeom prst="ellipse">
          <a:avLst/>
        </a:prstGeom>
        <a:solidFill>
          <a:srgbClr val="FFFFFF"/>
        </a:solidFill>
        <a:ln w="9525">
          <a:solidFill>
            <a:srgbClr val="000000"/>
          </a:solidFill>
          <a:round/>
          <a:headEnd/>
          <a:tailEnd/>
        </a:ln>
      </xdr:spPr>
      <xdr:txBody>
        <a:bodyPr vertOverflow="clip" wrap="square" lIns="91440" tIns="45720" rIns="91440" bIns="45720" anchor="t" upright="1"/>
        <a:lstStyle/>
        <a:p>
          <a:pPr marL="0" marR="0" lvl="0" indent="0" algn="l" defTabSz="914400" rtl="1" eaLnBrk="1" fontAlgn="auto" latinLnBrk="0" hangingPunct="1">
            <a:lnSpc>
              <a:spcPct val="1000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17</a:t>
          </a:r>
        </a:p>
        <a:p>
          <a:pPr marL="0" marR="0" lvl="0" indent="0" algn="l" defTabSz="914400" rtl="1" eaLnBrk="1" fontAlgn="auto" latinLnBrk="0" hangingPunct="1">
            <a:lnSpc>
              <a:spcPct val="1000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17</a:t>
          </a:r>
        </a:p>
      </xdr:txBody>
    </xdr:sp>
    <xdr:clientData/>
  </xdr:twoCellAnchor>
  <xdr:twoCellAnchor>
    <xdr:from>
      <xdr:col>5</xdr:col>
      <xdr:colOff>0</xdr:colOff>
      <xdr:row>9</xdr:row>
      <xdr:rowOff>1171575</xdr:rowOff>
    </xdr:from>
    <xdr:to>
      <xdr:col>5</xdr:col>
      <xdr:colOff>0</xdr:colOff>
      <xdr:row>10</xdr:row>
      <xdr:rowOff>142875</xdr:rowOff>
    </xdr:to>
    <xdr:sp macro="" textlink="">
      <xdr:nvSpPr>
        <xdr:cNvPr id="137" name="Oval 136"/>
        <xdr:cNvSpPr>
          <a:spLocks noChangeArrowheads="1"/>
        </xdr:cNvSpPr>
      </xdr:nvSpPr>
      <xdr:spPr bwMode="auto">
        <a:xfrm>
          <a:off x="8296275" y="2847975"/>
          <a:ext cx="0" cy="142875"/>
        </a:xfrm>
        <a:prstGeom prst="ellipse">
          <a:avLst/>
        </a:prstGeom>
        <a:solidFill>
          <a:srgbClr val="FFFFFF"/>
        </a:solidFill>
        <a:ln w="9525">
          <a:solidFill>
            <a:srgbClr val="000000"/>
          </a:solidFill>
          <a:round/>
          <a:headEnd/>
          <a:tailEnd/>
        </a:ln>
      </xdr:spPr>
      <xdr:txBody>
        <a:bodyPr vertOverflow="clip" wrap="square" lIns="91440" tIns="45720" rIns="91440" bIns="45720" anchor="t" upright="1"/>
        <a:lstStyle/>
        <a:p>
          <a:pPr marL="0" marR="0" lvl="0" indent="0" algn="l" defTabSz="914400" rtl="1" eaLnBrk="1" fontAlgn="auto" latinLnBrk="0" hangingPunct="1">
            <a:lnSpc>
              <a:spcPct val="1000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18</a:t>
          </a:r>
        </a:p>
        <a:p>
          <a:pPr marL="0" marR="0" lvl="0" indent="0" algn="l" defTabSz="914400" rtl="1" eaLnBrk="1" fontAlgn="auto" latinLnBrk="0" hangingPunct="1">
            <a:lnSpc>
              <a:spcPts val="7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18</a:t>
          </a:r>
        </a:p>
        <a:p>
          <a:pPr marL="0" marR="0" lvl="0" indent="0" algn="l" defTabSz="914400" rtl="1" eaLnBrk="1" fontAlgn="auto" latinLnBrk="0" hangingPunct="1">
            <a:lnSpc>
              <a:spcPts val="7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18</a:t>
          </a:r>
        </a:p>
      </xdr:txBody>
    </xdr:sp>
    <xdr:clientData/>
  </xdr:twoCellAnchor>
  <xdr:twoCellAnchor>
    <xdr:from>
      <xdr:col>5</xdr:col>
      <xdr:colOff>0</xdr:colOff>
      <xdr:row>9</xdr:row>
      <xdr:rowOff>1171575</xdr:rowOff>
    </xdr:from>
    <xdr:to>
      <xdr:col>5</xdr:col>
      <xdr:colOff>0</xdr:colOff>
      <xdr:row>10</xdr:row>
      <xdr:rowOff>142875</xdr:rowOff>
    </xdr:to>
    <xdr:sp macro="" textlink="">
      <xdr:nvSpPr>
        <xdr:cNvPr id="138" name="Oval 137"/>
        <xdr:cNvSpPr>
          <a:spLocks noChangeArrowheads="1"/>
        </xdr:cNvSpPr>
      </xdr:nvSpPr>
      <xdr:spPr bwMode="auto">
        <a:xfrm>
          <a:off x="8296275" y="2847975"/>
          <a:ext cx="0" cy="142875"/>
        </a:xfrm>
        <a:prstGeom prst="ellipse">
          <a:avLst/>
        </a:prstGeom>
        <a:solidFill>
          <a:srgbClr val="FFFFFF"/>
        </a:solidFill>
        <a:ln w="9525">
          <a:solidFill>
            <a:srgbClr val="000000"/>
          </a:solidFill>
          <a:round/>
          <a:headEnd/>
          <a:tailEnd/>
        </a:ln>
      </xdr:spPr>
      <xdr:txBody>
        <a:bodyPr vertOverflow="clip" wrap="square" lIns="91440" tIns="45720" rIns="91440" bIns="45720" anchor="t" upright="1"/>
        <a:lstStyle/>
        <a:p>
          <a:pPr marL="0" marR="0" lvl="0" indent="0" algn="l" defTabSz="914400" rtl="1" eaLnBrk="1" fontAlgn="auto" latinLnBrk="0" hangingPunct="1">
            <a:lnSpc>
              <a:spcPct val="1000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19</a:t>
          </a:r>
        </a:p>
      </xdr:txBody>
    </xdr:sp>
    <xdr:clientData/>
  </xdr:twoCellAnchor>
  <xdr:twoCellAnchor>
    <xdr:from>
      <xdr:col>5</xdr:col>
      <xdr:colOff>0</xdr:colOff>
      <xdr:row>9</xdr:row>
      <xdr:rowOff>1171575</xdr:rowOff>
    </xdr:from>
    <xdr:to>
      <xdr:col>5</xdr:col>
      <xdr:colOff>0</xdr:colOff>
      <xdr:row>10</xdr:row>
      <xdr:rowOff>142875</xdr:rowOff>
    </xdr:to>
    <xdr:sp macro="" textlink="">
      <xdr:nvSpPr>
        <xdr:cNvPr id="139" name="Oval 138"/>
        <xdr:cNvSpPr>
          <a:spLocks noChangeArrowheads="1"/>
        </xdr:cNvSpPr>
      </xdr:nvSpPr>
      <xdr:spPr bwMode="auto">
        <a:xfrm>
          <a:off x="8296275" y="2847975"/>
          <a:ext cx="0" cy="142875"/>
        </a:xfrm>
        <a:prstGeom prst="ellipse">
          <a:avLst/>
        </a:prstGeom>
        <a:solidFill>
          <a:srgbClr val="FFFFFF"/>
        </a:solidFill>
        <a:ln w="9525">
          <a:solidFill>
            <a:srgbClr val="000000"/>
          </a:solidFill>
          <a:round/>
          <a:headEnd/>
          <a:tailEnd/>
        </a:ln>
      </xdr:spPr>
      <xdr:txBody>
        <a:bodyPr vertOverflow="clip" wrap="square" lIns="91440" tIns="45720" rIns="91440" bIns="45720" anchor="t" upright="1"/>
        <a:lstStyle/>
        <a:p>
          <a:pPr marL="0" marR="0" lvl="0" indent="0" algn="l" defTabSz="914400" rtl="1" eaLnBrk="1" fontAlgn="auto" latinLnBrk="0" hangingPunct="1">
            <a:lnSpc>
              <a:spcPct val="1000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20</a:t>
          </a:r>
        </a:p>
        <a:p>
          <a:pPr marL="0" marR="0" lvl="0" indent="0" algn="l" defTabSz="914400" rtl="1" eaLnBrk="1" fontAlgn="auto" latinLnBrk="0" hangingPunct="1">
            <a:lnSpc>
              <a:spcPct val="1000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20</a:t>
          </a:r>
        </a:p>
      </xdr:txBody>
    </xdr:sp>
    <xdr:clientData/>
  </xdr:twoCellAnchor>
  <xdr:twoCellAnchor>
    <xdr:from>
      <xdr:col>6</xdr:col>
      <xdr:colOff>0</xdr:colOff>
      <xdr:row>9</xdr:row>
      <xdr:rowOff>1171575</xdr:rowOff>
    </xdr:from>
    <xdr:to>
      <xdr:col>6</xdr:col>
      <xdr:colOff>0</xdr:colOff>
      <xdr:row>10</xdr:row>
      <xdr:rowOff>142875</xdr:rowOff>
    </xdr:to>
    <xdr:sp macro="" textlink="">
      <xdr:nvSpPr>
        <xdr:cNvPr id="140" name="Oval 140"/>
        <xdr:cNvSpPr>
          <a:spLocks noChangeArrowheads="1"/>
        </xdr:cNvSpPr>
      </xdr:nvSpPr>
      <xdr:spPr bwMode="auto">
        <a:xfrm>
          <a:off x="9134475" y="2847975"/>
          <a:ext cx="0" cy="142875"/>
        </a:xfrm>
        <a:prstGeom prst="ellipse">
          <a:avLst/>
        </a:prstGeom>
        <a:solidFill>
          <a:srgbClr val="FFFFFF"/>
        </a:solidFill>
        <a:ln w="9525">
          <a:solidFill>
            <a:srgbClr val="000000"/>
          </a:solidFill>
          <a:round/>
          <a:headEnd/>
          <a:tailEnd/>
        </a:ln>
      </xdr:spPr>
      <xdr:txBody>
        <a:bodyPr vertOverflow="clip" wrap="square" lIns="91440" tIns="45720" rIns="91440" bIns="45720" anchor="t" upright="1"/>
        <a:lstStyle/>
        <a:p>
          <a:pPr marL="0" marR="0" lvl="0" indent="0" algn="l" defTabSz="914400" rtl="1" eaLnBrk="1" fontAlgn="auto" latinLnBrk="0" hangingPunct="1">
            <a:lnSpc>
              <a:spcPct val="1000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22</a:t>
          </a:r>
        </a:p>
      </xdr:txBody>
    </xdr:sp>
    <xdr:clientData/>
  </xdr:twoCellAnchor>
  <xdr:twoCellAnchor>
    <xdr:from>
      <xdr:col>6</xdr:col>
      <xdr:colOff>0</xdr:colOff>
      <xdr:row>9</xdr:row>
      <xdr:rowOff>1171575</xdr:rowOff>
    </xdr:from>
    <xdr:to>
      <xdr:col>6</xdr:col>
      <xdr:colOff>0</xdr:colOff>
      <xdr:row>10</xdr:row>
      <xdr:rowOff>142875</xdr:rowOff>
    </xdr:to>
    <xdr:sp macro="" textlink="">
      <xdr:nvSpPr>
        <xdr:cNvPr id="141" name="Oval 141"/>
        <xdr:cNvSpPr>
          <a:spLocks noChangeArrowheads="1"/>
        </xdr:cNvSpPr>
      </xdr:nvSpPr>
      <xdr:spPr bwMode="auto">
        <a:xfrm>
          <a:off x="9134475" y="2847975"/>
          <a:ext cx="0" cy="142875"/>
        </a:xfrm>
        <a:prstGeom prst="ellipse">
          <a:avLst/>
        </a:prstGeom>
        <a:solidFill>
          <a:srgbClr val="FFFFFF"/>
        </a:solidFill>
        <a:ln w="9525">
          <a:solidFill>
            <a:srgbClr val="000000"/>
          </a:solidFill>
          <a:round/>
          <a:headEnd/>
          <a:tailEnd/>
        </a:ln>
      </xdr:spPr>
      <xdr:txBody>
        <a:bodyPr vertOverflow="clip" wrap="square" lIns="91440" tIns="45720" rIns="91440" bIns="45720" anchor="t" upright="1"/>
        <a:lstStyle/>
        <a:p>
          <a:pPr marL="0" marR="0" lvl="0" indent="0" algn="l" defTabSz="914400" rtl="1" eaLnBrk="1" fontAlgn="auto" latinLnBrk="0" hangingPunct="1">
            <a:lnSpc>
              <a:spcPct val="1000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23</a:t>
          </a:r>
        </a:p>
        <a:p>
          <a:pPr marL="0" marR="0" lvl="0" indent="0" algn="l" defTabSz="914400" rtl="1" eaLnBrk="1" fontAlgn="auto" latinLnBrk="0" hangingPunct="1">
            <a:lnSpc>
              <a:spcPct val="1000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23</a:t>
          </a:r>
        </a:p>
      </xdr:txBody>
    </xdr:sp>
    <xdr:clientData/>
  </xdr:twoCellAnchor>
  <xdr:twoCellAnchor>
    <xdr:from>
      <xdr:col>6</xdr:col>
      <xdr:colOff>0</xdr:colOff>
      <xdr:row>9</xdr:row>
      <xdr:rowOff>1171575</xdr:rowOff>
    </xdr:from>
    <xdr:to>
      <xdr:col>6</xdr:col>
      <xdr:colOff>0</xdr:colOff>
      <xdr:row>10</xdr:row>
      <xdr:rowOff>142875</xdr:rowOff>
    </xdr:to>
    <xdr:sp macro="" textlink="">
      <xdr:nvSpPr>
        <xdr:cNvPr id="142" name="Oval 142"/>
        <xdr:cNvSpPr>
          <a:spLocks noChangeArrowheads="1"/>
        </xdr:cNvSpPr>
      </xdr:nvSpPr>
      <xdr:spPr bwMode="auto">
        <a:xfrm>
          <a:off x="9134475" y="2847975"/>
          <a:ext cx="0" cy="142875"/>
        </a:xfrm>
        <a:prstGeom prst="ellipse">
          <a:avLst/>
        </a:prstGeom>
        <a:solidFill>
          <a:srgbClr val="FFFFFF"/>
        </a:solidFill>
        <a:ln w="9525">
          <a:solidFill>
            <a:srgbClr val="000000"/>
          </a:solidFill>
          <a:round/>
          <a:headEnd/>
          <a:tailEnd/>
        </a:ln>
      </xdr:spPr>
      <xdr:txBody>
        <a:bodyPr vertOverflow="clip" wrap="square" lIns="91440" tIns="45720" rIns="91440" bIns="45720" anchor="t" upright="1"/>
        <a:lstStyle/>
        <a:p>
          <a:pPr marL="0" marR="0" lvl="0" indent="0" algn="l" defTabSz="914400" rtl="1" eaLnBrk="1" fontAlgn="auto" latinLnBrk="0" hangingPunct="1">
            <a:lnSpc>
              <a:spcPct val="1000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24</a:t>
          </a:r>
        </a:p>
      </xdr:txBody>
    </xdr:sp>
    <xdr:clientData/>
  </xdr:twoCellAnchor>
  <xdr:twoCellAnchor>
    <xdr:from>
      <xdr:col>6</xdr:col>
      <xdr:colOff>0</xdr:colOff>
      <xdr:row>9</xdr:row>
      <xdr:rowOff>1038225</xdr:rowOff>
    </xdr:from>
    <xdr:to>
      <xdr:col>6</xdr:col>
      <xdr:colOff>0</xdr:colOff>
      <xdr:row>10</xdr:row>
      <xdr:rowOff>9525</xdr:rowOff>
    </xdr:to>
    <xdr:sp macro="" textlink="">
      <xdr:nvSpPr>
        <xdr:cNvPr id="143" name="Oval 143"/>
        <xdr:cNvSpPr>
          <a:spLocks noChangeArrowheads="1"/>
        </xdr:cNvSpPr>
      </xdr:nvSpPr>
      <xdr:spPr bwMode="auto">
        <a:xfrm>
          <a:off x="9134475" y="2847975"/>
          <a:ext cx="0" cy="9525"/>
        </a:xfrm>
        <a:prstGeom prst="ellipse">
          <a:avLst/>
        </a:prstGeom>
        <a:solidFill>
          <a:srgbClr val="FFFFFF"/>
        </a:solidFill>
        <a:ln w="9525">
          <a:solidFill>
            <a:srgbClr val="000000"/>
          </a:solidFill>
          <a:round/>
          <a:headEnd/>
          <a:tailEnd/>
        </a:ln>
      </xdr:spPr>
      <xdr:txBody>
        <a:bodyPr vertOverflow="clip" wrap="square" lIns="91440" tIns="45720" rIns="91440" bIns="45720" anchor="t" upright="1"/>
        <a:lstStyle/>
        <a:p>
          <a:pPr marL="0" marR="0" lvl="0" indent="0" algn="dist" defTabSz="914400" rtl="1" eaLnBrk="1" fontAlgn="auto" latinLnBrk="0" hangingPunct="1">
            <a:lnSpc>
              <a:spcPct val="1000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2525</a:t>
          </a:r>
        </a:p>
        <a:p>
          <a:pPr marL="0" marR="0" lvl="0" indent="0" algn="dist" defTabSz="914400" rtl="1" eaLnBrk="1" fontAlgn="auto" latinLnBrk="0" hangingPunct="1">
            <a:lnSpc>
              <a:spcPct val="1000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85</a:t>
          </a:r>
        </a:p>
      </xdr:txBody>
    </xdr:sp>
    <xdr:clientData/>
  </xdr:twoCellAnchor>
  <xdr:twoCellAnchor>
    <xdr:from>
      <xdr:col>5</xdr:col>
      <xdr:colOff>0</xdr:colOff>
      <xdr:row>10</xdr:row>
      <xdr:rowOff>1181100</xdr:rowOff>
    </xdr:from>
    <xdr:to>
      <xdr:col>5</xdr:col>
      <xdr:colOff>0</xdr:colOff>
      <xdr:row>11</xdr:row>
      <xdr:rowOff>152400</xdr:rowOff>
    </xdr:to>
    <xdr:sp macro="" textlink="">
      <xdr:nvSpPr>
        <xdr:cNvPr id="144" name="Oval 60"/>
        <xdr:cNvSpPr>
          <a:spLocks noChangeArrowheads="1"/>
        </xdr:cNvSpPr>
      </xdr:nvSpPr>
      <xdr:spPr bwMode="auto">
        <a:xfrm>
          <a:off x="8296275" y="3038475"/>
          <a:ext cx="0" cy="152400"/>
        </a:xfrm>
        <a:prstGeom prst="ellipse">
          <a:avLst/>
        </a:prstGeom>
        <a:solidFill>
          <a:srgbClr val="FFFFFF"/>
        </a:solidFill>
        <a:ln w="9525">
          <a:solidFill>
            <a:srgbClr val="000000"/>
          </a:solidFill>
          <a:round/>
          <a:headEnd/>
          <a:tailEnd/>
        </a:ln>
      </xdr:spPr>
      <xdr:txBody>
        <a:bodyPr vertOverflow="clip" wrap="square" lIns="91440" tIns="45720" rIns="91440" bIns="45720" anchor="t" upright="1"/>
        <a:lstStyle/>
        <a:p>
          <a:pPr marL="0" marR="0" lvl="0" indent="0" algn="l" defTabSz="914400" rtl="1" eaLnBrk="1" fontAlgn="auto" latinLnBrk="0" hangingPunct="1">
            <a:lnSpc>
              <a:spcPct val="1000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17</a:t>
          </a:r>
        </a:p>
        <a:p>
          <a:pPr marL="0" marR="0" lvl="0" indent="0" algn="l" defTabSz="914400" rtl="1" eaLnBrk="1" fontAlgn="auto" latinLnBrk="0" hangingPunct="1">
            <a:lnSpc>
              <a:spcPct val="1000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17</a:t>
          </a:r>
        </a:p>
      </xdr:txBody>
    </xdr:sp>
    <xdr:clientData/>
  </xdr:twoCellAnchor>
  <xdr:twoCellAnchor>
    <xdr:from>
      <xdr:col>5</xdr:col>
      <xdr:colOff>0</xdr:colOff>
      <xdr:row>10</xdr:row>
      <xdr:rowOff>1171575</xdr:rowOff>
    </xdr:from>
    <xdr:to>
      <xdr:col>5</xdr:col>
      <xdr:colOff>0</xdr:colOff>
      <xdr:row>11</xdr:row>
      <xdr:rowOff>142875</xdr:rowOff>
    </xdr:to>
    <xdr:sp macro="" textlink="">
      <xdr:nvSpPr>
        <xdr:cNvPr id="145" name="Oval 61"/>
        <xdr:cNvSpPr>
          <a:spLocks noChangeArrowheads="1"/>
        </xdr:cNvSpPr>
      </xdr:nvSpPr>
      <xdr:spPr bwMode="auto">
        <a:xfrm>
          <a:off x="8296275" y="3038475"/>
          <a:ext cx="0" cy="142875"/>
        </a:xfrm>
        <a:prstGeom prst="ellipse">
          <a:avLst/>
        </a:prstGeom>
        <a:solidFill>
          <a:srgbClr val="FFFFFF"/>
        </a:solidFill>
        <a:ln w="9525">
          <a:solidFill>
            <a:srgbClr val="000000"/>
          </a:solidFill>
          <a:round/>
          <a:headEnd/>
          <a:tailEnd/>
        </a:ln>
      </xdr:spPr>
      <xdr:txBody>
        <a:bodyPr vertOverflow="clip" wrap="square" lIns="91440" tIns="45720" rIns="91440" bIns="45720" anchor="t" upright="1"/>
        <a:lstStyle/>
        <a:p>
          <a:pPr marL="0" marR="0" lvl="0" indent="0" algn="l" defTabSz="914400" rtl="1" eaLnBrk="1" fontAlgn="auto" latinLnBrk="0" hangingPunct="1">
            <a:lnSpc>
              <a:spcPct val="1000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18</a:t>
          </a:r>
        </a:p>
        <a:p>
          <a:pPr marL="0" marR="0" lvl="0" indent="0" algn="l" defTabSz="914400" rtl="1" eaLnBrk="1" fontAlgn="auto" latinLnBrk="0" hangingPunct="1">
            <a:lnSpc>
              <a:spcPts val="7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18</a:t>
          </a:r>
        </a:p>
        <a:p>
          <a:pPr marL="0" marR="0" lvl="0" indent="0" algn="l" defTabSz="914400" rtl="1" eaLnBrk="1" fontAlgn="auto" latinLnBrk="0" hangingPunct="1">
            <a:lnSpc>
              <a:spcPts val="7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18</a:t>
          </a:r>
        </a:p>
      </xdr:txBody>
    </xdr:sp>
    <xdr:clientData/>
  </xdr:twoCellAnchor>
  <xdr:twoCellAnchor>
    <xdr:from>
      <xdr:col>5</xdr:col>
      <xdr:colOff>0</xdr:colOff>
      <xdr:row>10</xdr:row>
      <xdr:rowOff>1171575</xdr:rowOff>
    </xdr:from>
    <xdr:to>
      <xdr:col>5</xdr:col>
      <xdr:colOff>0</xdr:colOff>
      <xdr:row>11</xdr:row>
      <xdr:rowOff>142875</xdr:rowOff>
    </xdr:to>
    <xdr:sp macro="" textlink="">
      <xdr:nvSpPr>
        <xdr:cNvPr id="146" name="Oval 62"/>
        <xdr:cNvSpPr>
          <a:spLocks noChangeArrowheads="1"/>
        </xdr:cNvSpPr>
      </xdr:nvSpPr>
      <xdr:spPr bwMode="auto">
        <a:xfrm>
          <a:off x="8296275" y="3038475"/>
          <a:ext cx="0" cy="142875"/>
        </a:xfrm>
        <a:prstGeom prst="ellipse">
          <a:avLst/>
        </a:prstGeom>
        <a:solidFill>
          <a:srgbClr val="FFFFFF"/>
        </a:solidFill>
        <a:ln w="9525">
          <a:solidFill>
            <a:srgbClr val="000000"/>
          </a:solidFill>
          <a:round/>
          <a:headEnd/>
          <a:tailEnd/>
        </a:ln>
      </xdr:spPr>
      <xdr:txBody>
        <a:bodyPr vertOverflow="clip" wrap="square" lIns="91440" tIns="45720" rIns="91440" bIns="45720" anchor="t" upright="1"/>
        <a:lstStyle/>
        <a:p>
          <a:pPr marL="0" marR="0" lvl="0" indent="0" algn="l" defTabSz="914400" rtl="1" eaLnBrk="1" fontAlgn="auto" latinLnBrk="0" hangingPunct="1">
            <a:lnSpc>
              <a:spcPct val="1000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19</a:t>
          </a:r>
        </a:p>
      </xdr:txBody>
    </xdr:sp>
    <xdr:clientData/>
  </xdr:twoCellAnchor>
  <xdr:twoCellAnchor>
    <xdr:from>
      <xdr:col>5</xdr:col>
      <xdr:colOff>0</xdr:colOff>
      <xdr:row>10</xdr:row>
      <xdr:rowOff>1171575</xdr:rowOff>
    </xdr:from>
    <xdr:to>
      <xdr:col>5</xdr:col>
      <xdr:colOff>0</xdr:colOff>
      <xdr:row>11</xdr:row>
      <xdr:rowOff>142875</xdr:rowOff>
    </xdr:to>
    <xdr:sp macro="" textlink="">
      <xdr:nvSpPr>
        <xdr:cNvPr id="147" name="Oval 63"/>
        <xdr:cNvSpPr>
          <a:spLocks noChangeArrowheads="1"/>
        </xdr:cNvSpPr>
      </xdr:nvSpPr>
      <xdr:spPr bwMode="auto">
        <a:xfrm>
          <a:off x="8296275" y="3038475"/>
          <a:ext cx="0" cy="142875"/>
        </a:xfrm>
        <a:prstGeom prst="ellipse">
          <a:avLst/>
        </a:prstGeom>
        <a:solidFill>
          <a:srgbClr val="FFFFFF"/>
        </a:solidFill>
        <a:ln w="9525">
          <a:solidFill>
            <a:srgbClr val="000000"/>
          </a:solidFill>
          <a:round/>
          <a:headEnd/>
          <a:tailEnd/>
        </a:ln>
      </xdr:spPr>
      <xdr:txBody>
        <a:bodyPr vertOverflow="clip" wrap="square" lIns="91440" tIns="45720" rIns="91440" bIns="45720" anchor="t" upright="1"/>
        <a:lstStyle/>
        <a:p>
          <a:pPr marL="0" marR="0" lvl="0" indent="0" algn="l" defTabSz="914400" rtl="1" eaLnBrk="1" fontAlgn="auto" latinLnBrk="0" hangingPunct="1">
            <a:lnSpc>
              <a:spcPct val="1000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20</a:t>
          </a:r>
        </a:p>
        <a:p>
          <a:pPr marL="0" marR="0" lvl="0" indent="0" algn="l" defTabSz="914400" rtl="1" eaLnBrk="1" fontAlgn="auto" latinLnBrk="0" hangingPunct="1">
            <a:lnSpc>
              <a:spcPct val="1000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20</a:t>
          </a:r>
        </a:p>
      </xdr:txBody>
    </xdr:sp>
    <xdr:clientData/>
  </xdr:twoCellAnchor>
  <xdr:twoCellAnchor>
    <xdr:from>
      <xdr:col>6</xdr:col>
      <xdr:colOff>0</xdr:colOff>
      <xdr:row>10</xdr:row>
      <xdr:rowOff>1171575</xdr:rowOff>
    </xdr:from>
    <xdr:to>
      <xdr:col>6</xdr:col>
      <xdr:colOff>0</xdr:colOff>
      <xdr:row>11</xdr:row>
      <xdr:rowOff>142875</xdr:rowOff>
    </xdr:to>
    <xdr:sp macro="" textlink="">
      <xdr:nvSpPr>
        <xdr:cNvPr id="148" name="Oval 65"/>
        <xdr:cNvSpPr>
          <a:spLocks noChangeArrowheads="1"/>
        </xdr:cNvSpPr>
      </xdr:nvSpPr>
      <xdr:spPr bwMode="auto">
        <a:xfrm>
          <a:off x="9134475" y="3038475"/>
          <a:ext cx="0" cy="142875"/>
        </a:xfrm>
        <a:prstGeom prst="ellipse">
          <a:avLst/>
        </a:prstGeom>
        <a:solidFill>
          <a:srgbClr val="FFFFFF"/>
        </a:solidFill>
        <a:ln w="9525">
          <a:solidFill>
            <a:srgbClr val="000000"/>
          </a:solidFill>
          <a:round/>
          <a:headEnd/>
          <a:tailEnd/>
        </a:ln>
      </xdr:spPr>
      <xdr:txBody>
        <a:bodyPr vertOverflow="clip" wrap="square" lIns="91440" tIns="45720" rIns="91440" bIns="45720" anchor="t" upright="1"/>
        <a:lstStyle/>
        <a:p>
          <a:pPr marL="0" marR="0" lvl="0" indent="0" algn="l" defTabSz="914400" rtl="1" eaLnBrk="1" fontAlgn="auto" latinLnBrk="0" hangingPunct="1">
            <a:lnSpc>
              <a:spcPct val="1000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22</a:t>
          </a:r>
        </a:p>
      </xdr:txBody>
    </xdr:sp>
    <xdr:clientData/>
  </xdr:twoCellAnchor>
  <xdr:twoCellAnchor>
    <xdr:from>
      <xdr:col>6</xdr:col>
      <xdr:colOff>0</xdr:colOff>
      <xdr:row>10</xdr:row>
      <xdr:rowOff>1171575</xdr:rowOff>
    </xdr:from>
    <xdr:to>
      <xdr:col>6</xdr:col>
      <xdr:colOff>0</xdr:colOff>
      <xdr:row>11</xdr:row>
      <xdr:rowOff>142875</xdr:rowOff>
    </xdr:to>
    <xdr:sp macro="" textlink="">
      <xdr:nvSpPr>
        <xdr:cNvPr id="149" name="Oval 66"/>
        <xdr:cNvSpPr>
          <a:spLocks noChangeArrowheads="1"/>
        </xdr:cNvSpPr>
      </xdr:nvSpPr>
      <xdr:spPr bwMode="auto">
        <a:xfrm>
          <a:off x="9134475" y="3038475"/>
          <a:ext cx="0" cy="142875"/>
        </a:xfrm>
        <a:prstGeom prst="ellipse">
          <a:avLst/>
        </a:prstGeom>
        <a:solidFill>
          <a:srgbClr val="FFFFFF"/>
        </a:solidFill>
        <a:ln w="9525">
          <a:solidFill>
            <a:srgbClr val="000000"/>
          </a:solidFill>
          <a:round/>
          <a:headEnd/>
          <a:tailEnd/>
        </a:ln>
      </xdr:spPr>
      <xdr:txBody>
        <a:bodyPr vertOverflow="clip" wrap="square" lIns="91440" tIns="45720" rIns="91440" bIns="45720" anchor="t" upright="1"/>
        <a:lstStyle/>
        <a:p>
          <a:pPr marL="0" marR="0" lvl="0" indent="0" algn="l" defTabSz="914400" rtl="1" eaLnBrk="1" fontAlgn="auto" latinLnBrk="0" hangingPunct="1">
            <a:lnSpc>
              <a:spcPct val="1000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23</a:t>
          </a:r>
        </a:p>
        <a:p>
          <a:pPr marL="0" marR="0" lvl="0" indent="0" algn="l" defTabSz="914400" rtl="1" eaLnBrk="1" fontAlgn="auto" latinLnBrk="0" hangingPunct="1">
            <a:lnSpc>
              <a:spcPct val="1000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23</a:t>
          </a:r>
        </a:p>
      </xdr:txBody>
    </xdr:sp>
    <xdr:clientData/>
  </xdr:twoCellAnchor>
  <xdr:twoCellAnchor>
    <xdr:from>
      <xdr:col>6</xdr:col>
      <xdr:colOff>0</xdr:colOff>
      <xdr:row>10</xdr:row>
      <xdr:rowOff>1171575</xdr:rowOff>
    </xdr:from>
    <xdr:to>
      <xdr:col>6</xdr:col>
      <xdr:colOff>0</xdr:colOff>
      <xdr:row>11</xdr:row>
      <xdr:rowOff>142875</xdr:rowOff>
    </xdr:to>
    <xdr:sp macro="" textlink="">
      <xdr:nvSpPr>
        <xdr:cNvPr id="150" name="Oval 67"/>
        <xdr:cNvSpPr>
          <a:spLocks noChangeArrowheads="1"/>
        </xdr:cNvSpPr>
      </xdr:nvSpPr>
      <xdr:spPr bwMode="auto">
        <a:xfrm>
          <a:off x="9134475" y="3038475"/>
          <a:ext cx="0" cy="142875"/>
        </a:xfrm>
        <a:prstGeom prst="ellipse">
          <a:avLst/>
        </a:prstGeom>
        <a:solidFill>
          <a:srgbClr val="FFFFFF"/>
        </a:solidFill>
        <a:ln w="9525">
          <a:solidFill>
            <a:srgbClr val="000000"/>
          </a:solidFill>
          <a:round/>
          <a:headEnd/>
          <a:tailEnd/>
        </a:ln>
      </xdr:spPr>
      <xdr:txBody>
        <a:bodyPr vertOverflow="clip" wrap="square" lIns="91440" tIns="45720" rIns="91440" bIns="45720" anchor="t" upright="1"/>
        <a:lstStyle/>
        <a:p>
          <a:pPr marL="0" marR="0" lvl="0" indent="0" algn="l" defTabSz="914400" rtl="1" eaLnBrk="1" fontAlgn="auto" latinLnBrk="0" hangingPunct="1">
            <a:lnSpc>
              <a:spcPct val="1000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24</a:t>
          </a:r>
        </a:p>
      </xdr:txBody>
    </xdr:sp>
    <xdr:clientData/>
  </xdr:twoCellAnchor>
  <xdr:twoCellAnchor>
    <xdr:from>
      <xdr:col>6</xdr:col>
      <xdr:colOff>0</xdr:colOff>
      <xdr:row>10</xdr:row>
      <xdr:rowOff>1038225</xdr:rowOff>
    </xdr:from>
    <xdr:to>
      <xdr:col>6</xdr:col>
      <xdr:colOff>0</xdr:colOff>
      <xdr:row>11</xdr:row>
      <xdr:rowOff>9525</xdr:rowOff>
    </xdr:to>
    <xdr:sp macro="" textlink="">
      <xdr:nvSpPr>
        <xdr:cNvPr id="151" name="Oval 68"/>
        <xdr:cNvSpPr>
          <a:spLocks noChangeArrowheads="1"/>
        </xdr:cNvSpPr>
      </xdr:nvSpPr>
      <xdr:spPr bwMode="auto">
        <a:xfrm>
          <a:off x="9134475" y="3038475"/>
          <a:ext cx="0" cy="9525"/>
        </a:xfrm>
        <a:prstGeom prst="ellipse">
          <a:avLst/>
        </a:prstGeom>
        <a:solidFill>
          <a:srgbClr val="FFFFFF"/>
        </a:solidFill>
        <a:ln w="9525">
          <a:solidFill>
            <a:srgbClr val="000000"/>
          </a:solidFill>
          <a:round/>
          <a:headEnd/>
          <a:tailEnd/>
        </a:ln>
      </xdr:spPr>
      <xdr:txBody>
        <a:bodyPr vertOverflow="clip" wrap="square" lIns="91440" tIns="45720" rIns="91440" bIns="45720" anchor="t" upright="1"/>
        <a:lstStyle/>
        <a:p>
          <a:pPr marL="0" marR="0" lvl="0" indent="0" algn="dist" defTabSz="914400" rtl="1" eaLnBrk="1" fontAlgn="auto" latinLnBrk="0" hangingPunct="1">
            <a:lnSpc>
              <a:spcPct val="1000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2525</a:t>
          </a:r>
        </a:p>
        <a:p>
          <a:pPr marL="0" marR="0" lvl="0" indent="0" algn="dist" defTabSz="914400" rtl="1" eaLnBrk="1" fontAlgn="auto" latinLnBrk="0" hangingPunct="1">
            <a:lnSpc>
              <a:spcPct val="1000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85</a:t>
          </a:r>
        </a:p>
      </xdr:txBody>
    </xdr:sp>
    <xdr:clientData/>
  </xdr:twoCellAnchor>
  <xdr:twoCellAnchor>
    <xdr:from>
      <xdr:col>5</xdr:col>
      <xdr:colOff>0</xdr:colOff>
      <xdr:row>10</xdr:row>
      <xdr:rowOff>1181100</xdr:rowOff>
    </xdr:from>
    <xdr:to>
      <xdr:col>5</xdr:col>
      <xdr:colOff>0</xdr:colOff>
      <xdr:row>11</xdr:row>
      <xdr:rowOff>152400</xdr:rowOff>
    </xdr:to>
    <xdr:sp macro="" textlink="">
      <xdr:nvSpPr>
        <xdr:cNvPr id="152" name="Oval 55"/>
        <xdr:cNvSpPr>
          <a:spLocks noChangeArrowheads="1"/>
        </xdr:cNvSpPr>
      </xdr:nvSpPr>
      <xdr:spPr bwMode="auto">
        <a:xfrm>
          <a:off x="8296275" y="3038475"/>
          <a:ext cx="0" cy="152400"/>
        </a:xfrm>
        <a:prstGeom prst="ellipse">
          <a:avLst/>
        </a:prstGeom>
        <a:solidFill>
          <a:srgbClr val="FFFFFF"/>
        </a:solidFill>
        <a:ln w="9525">
          <a:solidFill>
            <a:srgbClr val="000000"/>
          </a:solidFill>
          <a:round/>
          <a:headEnd/>
          <a:tailEnd/>
        </a:ln>
      </xdr:spPr>
      <xdr:txBody>
        <a:bodyPr vertOverflow="clip" wrap="square" lIns="91440" tIns="45720" rIns="91440" bIns="4572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17</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17</a:t>
          </a:r>
        </a:p>
      </xdr:txBody>
    </xdr:sp>
    <xdr:clientData/>
  </xdr:twoCellAnchor>
  <xdr:twoCellAnchor>
    <xdr:from>
      <xdr:col>5</xdr:col>
      <xdr:colOff>0</xdr:colOff>
      <xdr:row>10</xdr:row>
      <xdr:rowOff>1171575</xdr:rowOff>
    </xdr:from>
    <xdr:to>
      <xdr:col>5</xdr:col>
      <xdr:colOff>0</xdr:colOff>
      <xdr:row>11</xdr:row>
      <xdr:rowOff>142875</xdr:rowOff>
    </xdr:to>
    <xdr:sp macro="" textlink="">
      <xdr:nvSpPr>
        <xdr:cNvPr id="153" name="Oval 56"/>
        <xdr:cNvSpPr>
          <a:spLocks noChangeArrowheads="1"/>
        </xdr:cNvSpPr>
      </xdr:nvSpPr>
      <xdr:spPr bwMode="auto">
        <a:xfrm>
          <a:off x="8296275" y="3038475"/>
          <a:ext cx="0" cy="142875"/>
        </a:xfrm>
        <a:prstGeom prst="ellipse">
          <a:avLst/>
        </a:prstGeom>
        <a:solidFill>
          <a:srgbClr val="FFFFFF"/>
        </a:solidFill>
        <a:ln w="9525">
          <a:solidFill>
            <a:srgbClr val="000000"/>
          </a:solidFill>
          <a:round/>
          <a:headEnd/>
          <a:tailEnd/>
        </a:ln>
      </xdr:spPr>
      <xdr:txBody>
        <a:bodyPr vertOverflow="clip" wrap="square" lIns="91440" tIns="45720" rIns="91440" bIns="4572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18</a:t>
          </a:r>
        </a:p>
        <a:p>
          <a:pPr marL="0" marR="0" lvl="0" indent="0" algn="l" defTabSz="914400" rtl="0" eaLnBrk="1" fontAlgn="auto" latinLnBrk="0" hangingPunct="1">
            <a:lnSpc>
              <a:spcPts val="7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18</a:t>
          </a:r>
        </a:p>
        <a:p>
          <a:pPr marL="0" marR="0" lvl="0" indent="0" algn="l" defTabSz="914400" rtl="0" eaLnBrk="1" fontAlgn="auto" latinLnBrk="0" hangingPunct="1">
            <a:lnSpc>
              <a:spcPts val="7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18</a:t>
          </a:r>
        </a:p>
      </xdr:txBody>
    </xdr:sp>
    <xdr:clientData/>
  </xdr:twoCellAnchor>
  <xdr:twoCellAnchor>
    <xdr:from>
      <xdr:col>5</xdr:col>
      <xdr:colOff>0</xdr:colOff>
      <xdr:row>10</xdr:row>
      <xdr:rowOff>1171575</xdr:rowOff>
    </xdr:from>
    <xdr:to>
      <xdr:col>5</xdr:col>
      <xdr:colOff>0</xdr:colOff>
      <xdr:row>11</xdr:row>
      <xdr:rowOff>142875</xdr:rowOff>
    </xdr:to>
    <xdr:sp macro="" textlink="">
      <xdr:nvSpPr>
        <xdr:cNvPr id="154" name="Oval 57"/>
        <xdr:cNvSpPr>
          <a:spLocks noChangeArrowheads="1"/>
        </xdr:cNvSpPr>
      </xdr:nvSpPr>
      <xdr:spPr bwMode="auto">
        <a:xfrm>
          <a:off x="8296275" y="3038475"/>
          <a:ext cx="0" cy="142875"/>
        </a:xfrm>
        <a:prstGeom prst="ellipse">
          <a:avLst/>
        </a:prstGeom>
        <a:solidFill>
          <a:srgbClr val="FFFFFF"/>
        </a:solidFill>
        <a:ln w="9525">
          <a:solidFill>
            <a:srgbClr val="000000"/>
          </a:solidFill>
          <a:round/>
          <a:headEnd/>
          <a:tailEnd/>
        </a:ln>
      </xdr:spPr>
      <xdr:txBody>
        <a:bodyPr vertOverflow="clip" wrap="square" lIns="91440" tIns="45720" rIns="91440" bIns="4572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19</a:t>
          </a:r>
        </a:p>
      </xdr:txBody>
    </xdr:sp>
    <xdr:clientData/>
  </xdr:twoCellAnchor>
  <xdr:twoCellAnchor>
    <xdr:from>
      <xdr:col>5</xdr:col>
      <xdr:colOff>0</xdr:colOff>
      <xdr:row>10</xdr:row>
      <xdr:rowOff>1171575</xdr:rowOff>
    </xdr:from>
    <xdr:to>
      <xdr:col>5</xdr:col>
      <xdr:colOff>0</xdr:colOff>
      <xdr:row>11</xdr:row>
      <xdr:rowOff>142875</xdr:rowOff>
    </xdr:to>
    <xdr:sp macro="" textlink="">
      <xdr:nvSpPr>
        <xdr:cNvPr id="155" name="Oval 58"/>
        <xdr:cNvSpPr>
          <a:spLocks noChangeArrowheads="1"/>
        </xdr:cNvSpPr>
      </xdr:nvSpPr>
      <xdr:spPr bwMode="auto">
        <a:xfrm>
          <a:off x="8296275" y="3038475"/>
          <a:ext cx="0" cy="142875"/>
        </a:xfrm>
        <a:prstGeom prst="ellipse">
          <a:avLst/>
        </a:prstGeom>
        <a:solidFill>
          <a:srgbClr val="FFFFFF"/>
        </a:solidFill>
        <a:ln w="9525">
          <a:solidFill>
            <a:srgbClr val="000000"/>
          </a:solidFill>
          <a:round/>
          <a:headEnd/>
          <a:tailEnd/>
        </a:ln>
      </xdr:spPr>
      <xdr:txBody>
        <a:bodyPr vertOverflow="clip" wrap="square" lIns="91440" tIns="45720" rIns="91440" bIns="4572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20</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20</a:t>
          </a:r>
        </a:p>
      </xdr:txBody>
    </xdr:sp>
    <xdr:clientData/>
  </xdr:twoCellAnchor>
  <xdr:twoCellAnchor>
    <xdr:from>
      <xdr:col>6</xdr:col>
      <xdr:colOff>0</xdr:colOff>
      <xdr:row>10</xdr:row>
      <xdr:rowOff>1171575</xdr:rowOff>
    </xdr:from>
    <xdr:to>
      <xdr:col>6</xdr:col>
      <xdr:colOff>0</xdr:colOff>
      <xdr:row>11</xdr:row>
      <xdr:rowOff>142875</xdr:rowOff>
    </xdr:to>
    <xdr:sp macro="" textlink="">
      <xdr:nvSpPr>
        <xdr:cNvPr id="156" name="Oval 60"/>
        <xdr:cNvSpPr>
          <a:spLocks noChangeArrowheads="1"/>
        </xdr:cNvSpPr>
      </xdr:nvSpPr>
      <xdr:spPr bwMode="auto">
        <a:xfrm>
          <a:off x="9134475" y="3038475"/>
          <a:ext cx="0" cy="142875"/>
        </a:xfrm>
        <a:prstGeom prst="ellipse">
          <a:avLst/>
        </a:prstGeom>
        <a:solidFill>
          <a:srgbClr val="FFFFFF"/>
        </a:solidFill>
        <a:ln w="9525">
          <a:solidFill>
            <a:srgbClr val="000000"/>
          </a:solidFill>
          <a:round/>
          <a:headEnd/>
          <a:tailEnd/>
        </a:ln>
      </xdr:spPr>
      <xdr:txBody>
        <a:bodyPr vertOverflow="clip" wrap="square" lIns="91440" tIns="45720" rIns="91440" bIns="4572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22</a:t>
          </a:r>
        </a:p>
      </xdr:txBody>
    </xdr:sp>
    <xdr:clientData/>
  </xdr:twoCellAnchor>
  <xdr:twoCellAnchor>
    <xdr:from>
      <xdr:col>6</xdr:col>
      <xdr:colOff>0</xdr:colOff>
      <xdr:row>10</xdr:row>
      <xdr:rowOff>1171575</xdr:rowOff>
    </xdr:from>
    <xdr:to>
      <xdr:col>6</xdr:col>
      <xdr:colOff>0</xdr:colOff>
      <xdr:row>11</xdr:row>
      <xdr:rowOff>142875</xdr:rowOff>
    </xdr:to>
    <xdr:sp macro="" textlink="">
      <xdr:nvSpPr>
        <xdr:cNvPr id="157" name="Oval 61"/>
        <xdr:cNvSpPr>
          <a:spLocks noChangeArrowheads="1"/>
        </xdr:cNvSpPr>
      </xdr:nvSpPr>
      <xdr:spPr bwMode="auto">
        <a:xfrm>
          <a:off x="9134475" y="3038475"/>
          <a:ext cx="0" cy="142875"/>
        </a:xfrm>
        <a:prstGeom prst="ellipse">
          <a:avLst/>
        </a:prstGeom>
        <a:solidFill>
          <a:srgbClr val="FFFFFF"/>
        </a:solidFill>
        <a:ln w="9525">
          <a:solidFill>
            <a:srgbClr val="000000"/>
          </a:solidFill>
          <a:round/>
          <a:headEnd/>
          <a:tailEnd/>
        </a:ln>
      </xdr:spPr>
      <xdr:txBody>
        <a:bodyPr vertOverflow="clip" wrap="square" lIns="91440" tIns="45720" rIns="91440" bIns="4572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23</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23</a:t>
          </a:r>
        </a:p>
      </xdr:txBody>
    </xdr:sp>
    <xdr:clientData/>
  </xdr:twoCellAnchor>
  <xdr:twoCellAnchor>
    <xdr:from>
      <xdr:col>6</xdr:col>
      <xdr:colOff>0</xdr:colOff>
      <xdr:row>10</xdr:row>
      <xdr:rowOff>1171575</xdr:rowOff>
    </xdr:from>
    <xdr:to>
      <xdr:col>6</xdr:col>
      <xdr:colOff>0</xdr:colOff>
      <xdr:row>11</xdr:row>
      <xdr:rowOff>142875</xdr:rowOff>
    </xdr:to>
    <xdr:sp macro="" textlink="">
      <xdr:nvSpPr>
        <xdr:cNvPr id="158" name="Oval 62"/>
        <xdr:cNvSpPr>
          <a:spLocks noChangeArrowheads="1"/>
        </xdr:cNvSpPr>
      </xdr:nvSpPr>
      <xdr:spPr bwMode="auto">
        <a:xfrm>
          <a:off x="9134475" y="3038475"/>
          <a:ext cx="0" cy="142875"/>
        </a:xfrm>
        <a:prstGeom prst="ellipse">
          <a:avLst/>
        </a:prstGeom>
        <a:solidFill>
          <a:srgbClr val="FFFFFF"/>
        </a:solidFill>
        <a:ln w="9525">
          <a:solidFill>
            <a:srgbClr val="000000"/>
          </a:solidFill>
          <a:round/>
          <a:headEnd/>
          <a:tailEnd/>
        </a:ln>
      </xdr:spPr>
      <xdr:txBody>
        <a:bodyPr vertOverflow="clip" wrap="square" lIns="91440" tIns="45720" rIns="91440" bIns="4572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24</a:t>
          </a:r>
        </a:p>
      </xdr:txBody>
    </xdr:sp>
    <xdr:clientData/>
  </xdr:twoCellAnchor>
  <xdr:twoCellAnchor>
    <xdr:from>
      <xdr:col>6</xdr:col>
      <xdr:colOff>0</xdr:colOff>
      <xdr:row>10</xdr:row>
      <xdr:rowOff>1038225</xdr:rowOff>
    </xdr:from>
    <xdr:to>
      <xdr:col>6</xdr:col>
      <xdr:colOff>0</xdr:colOff>
      <xdr:row>11</xdr:row>
      <xdr:rowOff>9525</xdr:rowOff>
    </xdr:to>
    <xdr:sp macro="" textlink="">
      <xdr:nvSpPr>
        <xdr:cNvPr id="159" name="Oval 63"/>
        <xdr:cNvSpPr>
          <a:spLocks noChangeArrowheads="1"/>
        </xdr:cNvSpPr>
      </xdr:nvSpPr>
      <xdr:spPr bwMode="auto">
        <a:xfrm>
          <a:off x="9134475" y="3038475"/>
          <a:ext cx="0" cy="9525"/>
        </a:xfrm>
        <a:prstGeom prst="ellipse">
          <a:avLst/>
        </a:prstGeom>
        <a:solidFill>
          <a:srgbClr val="FFFFFF"/>
        </a:solidFill>
        <a:ln w="9525">
          <a:solidFill>
            <a:srgbClr val="000000"/>
          </a:solidFill>
          <a:round/>
          <a:headEnd/>
          <a:tailEnd/>
        </a:ln>
      </xdr:spPr>
      <xdr:txBody>
        <a:bodyPr vertOverflow="clip" wrap="square" lIns="91440" tIns="45720" rIns="91440" bIns="45720" anchor="t" upright="1"/>
        <a:lstStyle/>
        <a:p>
          <a:pPr marL="0" marR="0" lvl="0" indent="0" algn="dist" defTabSz="914400" rtl="0" eaLnBrk="1" fontAlgn="auto" latinLnBrk="0" hangingPunct="1">
            <a:lnSpc>
              <a:spcPct val="1000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2525</a:t>
          </a:r>
        </a:p>
        <a:p>
          <a:pPr marL="0" marR="0" lvl="0" indent="0" algn="dist" defTabSz="914400" rtl="0" eaLnBrk="1" fontAlgn="auto" latinLnBrk="0" hangingPunct="1">
            <a:lnSpc>
              <a:spcPct val="1000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85</a:t>
          </a:r>
        </a:p>
      </xdr:txBody>
    </xdr:sp>
    <xdr:clientData/>
  </xdr:twoCellAnchor>
  <xdr:twoCellAnchor>
    <xdr:from>
      <xdr:col>5</xdr:col>
      <xdr:colOff>0</xdr:colOff>
      <xdr:row>10</xdr:row>
      <xdr:rowOff>1181100</xdr:rowOff>
    </xdr:from>
    <xdr:to>
      <xdr:col>5</xdr:col>
      <xdr:colOff>0</xdr:colOff>
      <xdr:row>11</xdr:row>
      <xdr:rowOff>152400</xdr:rowOff>
    </xdr:to>
    <xdr:sp macro="" textlink="">
      <xdr:nvSpPr>
        <xdr:cNvPr id="160" name="Oval 135"/>
        <xdr:cNvSpPr>
          <a:spLocks noChangeArrowheads="1"/>
        </xdr:cNvSpPr>
      </xdr:nvSpPr>
      <xdr:spPr bwMode="auto">
        <a:xfrm>
          <a:off x="8296275" y="3038475"/>
          <a:ext cx="0" cy="152400"/>
        </a:xfrm>
        <a:prstGeom prst="ellipse">
          <a:avLst/>
        </a:prstGeom>
        <a:solidFill>
          <a:srgbClr val="FFFFFF"/>
        </a:solidFill>
        <a:ln w="9525">
          <a:solidFill>
            <a:srgbClr val="000000"/>
          </a:solidFill>
          <a:round/>
          <a:headEnd/>
          <a:tailEnd/>
        </a:ln>
      </xdr:spPr>
      <xdr:txBody>
        <a:bodyPr vertOverflow="clip" wrap="square" lIns="91440" tIns="45720" rIns="91440" bIns="4572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17</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17</a:t>
          </a:r>
        </a:p>
      </xdr:txBody>
    </xdr:sp>
    <xdr:clientData/>
  </xdr:twoCellAnchor>
  <xdr:twoCellAnchor>
    <xdr:from>
      <xdr:col>5</xdr:col>
      <xdr:colOff>0</xdr:colOff>
      <xdr:row>10</xdr:row>
      <xdr:rowOff>1171575</xdr:rowOff>
    </xdr:from>
    <xdr:to>
      <xdr:col>5</xdr:col>
      <xdr:colOff>0</xdr:colOff>
      <xdr:row>11</xdr:row>
      <xdr:rowOff>142875</xdr:rowOff>
    </xdr:to>
    <xdr:sp macro="" textlink="">
      <xdr:nvSpPr>
        <xdr:cNvPr id="161" name="Oval 136"/>
        <xdr:cNvSpPr>
          <a:spLocks noChangeArrowheads="1"/>
        </xdr:cNvSpPr>
      </xdr:nvSpPr>
      <xdr:spPr bwMode="auto">
        <a:xfrm>
          <a:off x="8296275" y="3038475"/>
          <a:ext cx="0" cy="142875"/>
        </a:xfrm>
        <a:prstGeom prst="ellipse">
          <a:avLst/>
        </a:prstGeom>
        <a:solidFill>
          <a:srgbClr val="FFFFFF"/>
        </a:solidFill>
        <a:ln w="9525">
          <a:solidFill>
            <a:srgbClr val="000000"/>
          </a:solidFill>
          <a:round/>
          <a:headEnd/>
          <a:tailEnd/>
        </a:ln>
      </xdr:spPr>
      <xdr:txBody>
        <a:bodyPr vertOverflow="clip" wrap="square" lIns="91440" tIns="45720" rIns="91440" bIns="4572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18</a:t>
          </a:r>
        </a:p>
        <a:p>
          <a:pPr marL="0" marR="0" lvl="0" indent="0" algn="l" defTabSz="914400" rtl="0" eaLnBrk="1" fontAlgn="auto" latinLnBrk="0" hangingPunct="1">
            <a:lnSpc>
              <a:spcPts val="7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18</a:t>
          </a:r>
        </a:p>
        <a:p>
          <a:pPr marL="0" marR="0" lvl="0" indent="0" algn="l" defTabSz="914400" rtl="0" eaLnBrk="1" fontAlgn="auto" latinLnBrk="0" hangingPunct="1">
            <a:lnSpc>
              <a:spcPts val="7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18</a:t>
          </a:r>
        </a:p>
      </xdr:txBody>
    </xdr:sp>
    <xdr:clientData/>
  </xdr:twoCellAnchor>
  <xdr:twoCellAnchor>
    <xdr:from>
      <xdr:col>5</xdr:col>
      <xdr:colOff>0</xdr:colOff>
      <xdr:row>10</xdr:row>
      <xdr:rowOff>1171575</xdr:rowOff>
    </xdr:from>
    <xdr:to>
      <xdr:col>5</xdr:col>
      <xdr:colOff>0</xdr:colOff>
      <xdr:row>11</xdr:row>
      <xdr:rowOff>142875</xdr:rowOff>
    </xdr:to>
    <xdr:sp macro="" textlink="">
      <xdr:nvSpPr>
        <xdr:cNvPr id="162" name="Oval 137"/>
        <xdr:cNvSpPr>
          <a:spLocks noChangeArrowheads="1"/>
        </xdr:cNvSpPr>
      </xdr:nvSpPr>
      <xdr:spPr bwMode="auto">
        <a:xfrm>
          <a:off x="8296275" y="3038475"/>
          <a:ext cx="0" cy="142875"/>
        </a:xfrm>
        <a:prstGeom prst="ellipse">
          <a:avLst/>
        </a:prstGeom>
        <a:solidFill>
          <a:srgbClr val="FFFFFF"/>
        </a:solidFill>
        <a:ln w="9525">
          <a:solidFill>
            <a:srgbClr val="000000"/>
          </a:solidFill>
          <a:round/>
          <a:headEnd/>
          <a:tailEnd/>
        </a:ln>
      </xdr:spPr>
      <xdr:txBody>
        <a:bodyPr vertOverflow="clip" wrap="square" lIns="91440" tIns="45720" rIns="91440" bIns="4572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19</a:t>
          </a:r>
        </a:p>
      </xdr:txBody>
    </xdr:sp>
    <xdr:clientData/>
  </xdr:twoCellAnchor>
  <xdr:twoCellAnchor>
    <xdr:from>
      <xdr:col>5</xdr:col>
      <xdr:colOff>0</xdr:colOff>
      <xdr:row>10</xdr:row>
      <xdr:rowOff>1171575</xdr:rowOff>
    </xdr:from>
    <xdr:to>
      <xdr:col>5</xdr:col>
      <xdr:colOff>0</xdr:colOff>
      <xdr:row>11</xdr:row>
      <xdr:rowOff>142875</xdr:rowOff>
    </xdr:to>
    <xdr:sp macro="" textlink="">
      <xdr:nvSpPr>
        <xdr:cNvPr id="163" name="Oval 138"/>
        <xdr:cNvSpPr>
          <a:spLocks noChangeArrowheads="1"/>
        </xdr:cNvSpPr>
      </xdr:nvSpPr>
      <xdr:spPr bwMode="auto">
        <a:xfrm>
          <a:off x="8296275" y="3038475"/>
          <a:ext cx="0" cy="142875"/>
        </a:xfrm>
        <a:prstGeom prst="ellipse">
          <a:avLst/>
        </a:prstGeom>
        <a:solidFill>
          <a:srgbClr val="FFFFFF"/>
        </a:solidFill>
        <a:ln w="9525">
          <a:solidFill>
            <a:srgbClr val="000000"/>
          </a:solidFill>
          <a:round/>
          <a:headEnd/>
          <a:tailEnd/>
        </a:ln>
      </xdr:spPr>
      <xdr:txBody>
        <a:bodyPr vertOverflow="clip" wrap="square" lIns="91440" tIns="45720" rIns="91440" bIns="4572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20</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20</a:t>
          </a:r>
        </a:p>
      </xdr:txBody>
    </xdr:sp>
    <xdr:clientData/>
  </xdr:twoCellAnchor>
  <xdr:twoCellAnchor>
    <xdr:from>
      <xdr:col>6</xdr:col>
      <xdr:colOff>0</xdr:colOff>
      <xdr:row>10</xdr:row>
      <xdr:rowOff>1171575</xdr:rowOff>
    </xdr:from>
    <xdr:to>
      <xdr:col>6</xdr:col>
      <xdr:colOff>0</xdr:colOff>
      <xdr:row>11</xdr:row>
      <xdr:rowOff>142875</xdr:rowOff>
    </xdr:to>
    <xdr:sp macro="" textlink="">
      <xdr:nvSpPr>
        <xdr:cNvPr id="164" name="Oval 140"/>
        <xdr:cNvSpPr>
          <a:spLocks noChangeArrowheads="1"/>
        </xdr:cNvSpPr>
      </xdr:nvSpPr>
      <xdr:spPr bwMode="auto">
        <a:xfrm>
          <a:off x="9134475" y="3038475"/>
          <a:ext cx="0" cy="142875"/>
        </a:xfrm>
        <a:prstGeom prst="ellipse">
          <a:avLst/>
        </a:prstGeom>
        <a:solidFill>
          <a:srgbClr val="FFFFFF"/>
        </a:solidFill>
        <a:ln w="9525">
          <a:solidFill>
            <a:srgbClr val="000000"/>
          </a:solidFill>
          <a:round/>
          <a:headEnd/>
          <a:tailEnd/>
        </a:ln>
      </xdr:spPr>
      <xdr:txBody>
        <a:bodyPr vertOverflow="clip" wrap="square" lIns="91440" tIns="45720" rIns="91440" bIns="4572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22</a:t>
          </a:r>
        </a:p>
      </xdr:txBody>
    </xdr:sp>
    <xdr:clientData/>
  </xdr:twoCellAnchor>
  <xdr:twoCellAnchor>
    <xdr:from>
      <xdr:col>6</xdr:col>
      <xdr:colOff>0</xdr:colOff>
      <xdr:row>10</xdr:row>
      <xdr:rowOff>1171575</xdr:rowOff>
    </xdr:from>
    <xdr:to>
      <xdr:col>6</xdr:col>
      <xdr:colOff>0</xdr:colOff>
      <xdr:row>11</xdr:row>
      <xdr:rowOff>142875</xdr:rowOff>
    </xdr:to>
    <xdr:sp macro="" textlink="">
      <xdr:nvSpPr>
        <xdr:cNvPr id="165" name="Oval 141"/>
        <xdr:cNvSpPr>
          <a:spLocks noChangeArrowheads="1"/>
        </xdr:cNvSpPr>
      </xdr:nvSpPr>
      <xdr:spPr bwMode="auto">
        <a:xfrm>
          <a:off x="9134475" y="3038475"/>
          <a:ext cx="0" cy="142875"/>
        </a:xfrm>
        <a:prstGeom prst="ellipse">
          <a:avLst/>
        </a:prstGeom>
        <a:solidFill>
          <a:srgbClr val="FFFFFF"/>
        </a:solidFill>
        <a:ln w="9525">
          <a:solidFill>
            <a:srgbClr val="000000"/>
          </a:solidFill>
          <a:round/>
          <a:headEnd/>
          <a:tailEnd/>
        </a:ln>
      </xdr:spPr>
      <xdr:txBody>
        <a:bodyPr vertOverflow="clip" wrap="square" lIns="91440" tIns="45720" rIns="91440" bIns="4572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23</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23</a:t>
          </a:r>
        </a:p>
      </xdr:txBody>
    </xdr:sp>
    <xdr:clientData/>
  </xdr:twoCellAnchor>
  <xdr:twoCellAnchor>
    <xdr:from>
      <xdr:col>6</xdr:col>
      <xdr:colOff>0</xdr:colOff>
      <xdr:row>10</xdr:row>
      <xdr:rowOff>1171575</xdr:rowOff>
    </xdr:from>
    <xdr:to>
      <xdr:col>6</xdr:col>
      <xdr:colOff>0</xdr:colOff>
      <xdr:row>11</xdr:row>
      <xdr:rowOff>142875</xdr:rowOff>
    </xdr:to>
    <xdr:sp macro="" textlink="">
      <xdr:nvSpPr>
        <xdr:cNvPr id="166" name="Oval 142"/>
        <xdr:cNvSpPr>
          <a:spLocks noChangeArrowheads="1"/>
        </xdr:cNvSpPr>
      </xdr:nvSpPr>
      <xdr:spPr bwMode="auto">
        <a:xfrm>
          <a:off x="9134475" y="3038475"/>
          <a:ext cx="0" cy="142875"/>
        </a:xfrm>
        <a:prstGeom prst="ellipse">
          <a:avLst/>
        </a:prstGeom>
        <a:solidFill>
          <a:srgbClr val="FFFFFF"/>
        </a:solidFill>
        <a:ln w="9525">
          <a:solidFill>
            <a:srgbClr val="000000"/>
          </a:solidFill>
          <a:round/>
          <a:headEnd/>
          <a:tailEnd/>
        </a:ln>
      </xdr:spPr>
      <xdr:txBody>
        <a:bodyPr vertOverflow="clip" wrap="square" lIns="91440" tIns="45720" rIns="91440" bIns="4572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24</a:t>
          </a:r>
        </a:p>
      </xdr:txBody>
    </xdr:sp>
    <xdr:clientData/>
  </xdr:twoCellAnchor>
  <xdr:twoCellAnchor>
    <xdr:from>
      <xdr:col>6</xdr:col>
      <xdr:colOff>0</xdr:colOff>
      <xdr:row>10</xdr:row>
      <xdr:rowOff>1038225</xdr:rowOff>
    </xdr:from>
    <xdr:to>
      <xdr:col>6</xdr:col>
      <xdr:colOff>0</xdr:colOff>
      <xdr:row>11</xdr:row>
      <xdr:rowOff>9525</xdr:rowOff>
    </xdr:to>
    <xdr:sp macro="" textlink="">
      <xdr:nvSpPr>
        <xdr:cNvPr id="167" name="Oval 143"/>
        <xdr:cNvSpPr>
          <a:spLocks noChangeArrowheads="1"/>
        </xdr:cNvSpPr>
      </xdr:nvSpPr>
      <xdr:spPr bwMode="auto">
        <a:xfrm>
          <a:off x="9134475" y="3038475"/>
          <a:ext cx="0" cy="9525"/>
        </a:xfrm>
        <a:prstGeom prst="ellipse">
          <a:avLst/>
        </a:prstGeom>
        <a:solidFill>
          <a:srgbClr val="FFFFFF"/>
        </a:solidFill>
        <a:ln w="9525">
          <a:solidFill>
            <a:srgbClr val="000000"/>
          </a:solidFill>
          <a:round/>
          <a:headEnd/>
          <a:tailEnd/>
        </a:ln>
      </xdr:spPr>
      <xdr:txBody>
        <a:bodyPr vertOverflow="clip" wrap="square" lIns="91440" tIns="45720" rIns="91440" bIns="45720" anchor="t" upright="1"/>
        <a:lstStyle/>
        <a:p>
          <a:pPr marL="0" marR="0" lvl="0" indent="0" algn="dist" defTabSz="914400" rtl="0" eaLnBrk="1" fontAlgn="auto" latinLnBrk="0" hangingPunct="1">
            <a:lnSpc>
              <a:spcPct val="1000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2525</a:t>
          </a:r>
        </a:p>
        <a:p>
          <a:pPr marL="0" marR="0" lvl="0" indent="0" algn="dist" defTabSz="914400" rtl="0" eaLnBrk="1" fontAlgn="auto" latinLnBrk="0" hangingPunct="1">
            <a:lnSpc>
              <a:spcPct val="1000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85</a:t>
          </a:r>
        </a:p>
      </xdr:txBody>
    </xdr:sp>
    <xdr:clientData/>
  </xdr:twoCellAnchor>
  <xdr:twoCellAnchor>
    <xdr:from>
      <xdr:col>5</xdr:col>
      <xdr:colOff>0</xdr:colOff>
      <xdr:row>10</xdr:row>
      <xdr:rowOff>1181100</xdr:rowOff>
    </xdr:from>
    <xdr:to>
      <xdr:col>5</xdr:col>
      <xdr:colOff>0</xdr:colOff>
      <xdr:row>11</xdr:row>
      <xdr:rowOff>152400</xdr:rowOff>
    </xdr:to>
    <xdr:sp macro="" textlink="">
      <xdr:nvSpPr>
        <xdr:cNvPr id="168" name="Oval 55"/>
        <xdr:cNvSpPr>
          <a:spLocks noChangeArrowheads="1"/>
        </xdr:cNvSpPr>
      </xdr:nvSpPr>
      <xdr:spPr bwMode="auto">
        <a:xfrm>
          <a:off x="8296275" y="3038475"/>
          <a:ext cx="0" cy="152400"/>
        </a:xfrm>
        <a:prstGeom prst="ellipse">
          <a:avLst/>
        </a:prstGeom>
        <a:solidFill>
          <a:srgbClr val="FFFFFF"/>
        </a:solidFill>
        <a:ln w="9525">
          <a:solidFill>
            <a:srgbClr val="000000"/>
          </a:solidFill>
          <a:round/>
          <a:headEnd/>
          <a:tailEnd/>
        </a:ln>
      </xdr:spPr>
      <xdr:txBody>
        <a:bodyPr vertOverflow="clip" wrap="square" lIns="91440" tIns="45720" rIns="91440" bIns="45720" anchor="t" upright="1"/>
        <a:lstStyle/>
        <a:p>
          <a:pPr marL="0" marR="0" lvl="0" indent="0" algn="l" defTabSz="914400" rtl="1" eaLnBrk="1" fontAlgn="auto" latinLnBrk="0" hangingPunct="1">
            <a:lnSpc>
              <a:spcPct val="1000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17</a:t>
          </a:r>
        </a:p>
        <a:p>
          <a:pPr marL="0" marR="0" lvl="0" indent="0" algn="l" defTabSz="914400" rtl="1" eaLnBrk="1" fontAlgn="auto" latinLnBrk="0" hangingPunct="1">
            <a:lnSpc>
              <a:spcPct val="1000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17</a:t>
          </a:r>
        </a:p>
      </xdr:txBody>
    </xdr:sp>
    <xdr:clientData/>
  </xdr:twoCellAnchor>
  <xdr:twoCellAnchor>
    <xdr:from>
      <xdr:col>5</xdr:col>
      <xdr:colOff>0</xdr:colOff>
      <xdr:row>10</xdr:row>
      <xdr:rowOff>1171575</xdr:rowOff>
    </xdr:from>
    <xdr:to>
      <xdr:col>5</xdr:col>
      <xdr:colOff>0</xdr:colOff>
      <xdr:row>11</xdr:row>
      <xdr:rowOff>142875</xdr:rowOff>
    </xdr:to>
    <xdr:sp macro="" textlink="">
      <xdr:nvSpPr>
        <xdr:cNvPr id="169" name="Oval 56"/>
        <xdr:cNvSpPr>
          <a:spLocks noChangeArrowheads="1"/>
        </xdr:cNvSpPr>
      </xdr:nvSpPr>
      <xdr:spPr bwMode="auto">
        <a:xfrm>
          <a:off x="8296275" y="3038475"/>
          <a:ext cx="0" cy="142875"/>
        </a:xfrm>
        <a:prstGeom prst="ellipse">
          <a:avLst/>
        </a:prstGeom>
        <a:solidFill>
          <a:srgbClr val="FFFFFF"/>
        </a:solidFill>
        <a:ln w="9525">
          <a:solidFill>
            <a:srgbClr val="000000"/>
          </a:solidFill>
          <a:round/>
          <a:headEnd/>
          <a:tailEnd/>
        </a:ln>
      </xdr:spPr>
      <xdr:txBody>
        <a:bodyPr vertOverflow="clip" wrap="square" lIns="91440" tIns="45720" rIns="91440" bIns="45720" anchor="t" upright="1"/>
        <a:lstStyle/>
        <a:p>
          <a:pPr marL="0" marR="0" lvl="0" indent="0" algn="l" defTabSz="914400" rtl="1" eaLnBrk="1" fontAlgn="auto" latinLnBrk="0" hangingPunct="1">
            <a:lnSpc>
              <a:spcPct val="1000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18</a:t>
          </a:r>
        </a:p>
        <a:p>
          <a:pPr marL="0" marR="0" lvl="0" indent="0" algn="l" defTabSz="914400" rtl="1" eaLnBrk="1" fontAlgn="auto" latinLnBrk="0" hangingPunct="1">
            <a:lnSpc>
              <a:spcPts val="7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18</a:t>
          </a:r>
        </a:p>
        <a:p>
          <a:pPr marL="0" marR="0" lvl="0" indent="0" algn="l" defTabSz="914400" rtl="1" eaLnBrk="1" fontAlgn="auto" latinLnBrk="0" hangingPunct="1">
            <a:lnSpc>
              <a:spcPts val="7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18</a:t>
          </a:r>
        </a:p>
      </xdr:txBody>
    </xdr:sp>
    <xdr:clientData/>
  </xdr:twoCellAnchor>
  <xdr:twoCellAnchor>
    <xdr:from>
      <xdr:col>5</xdr:col>
      <xdr:colOff>0</xdr:colOff>
      <xdr:row>10</xdr:row>
      <xdr:rowOff>1171575</xdr:rowOff>
    </xdr:from>
    <xdr:to>
      <xdr:col>5</xdr:col>
      <xdr:colOff>0</xdr:colOff>
      <xdr:row>11</xdr:row>
      <xdr:rowOff>142875</xdr:rowOff>
    </xdr:to>
    <xdr:sp macro="" textlink="">
      <xdr:nvSpPr>
        <xdr:cNvPr id="170" name="Oval 57"/>
        <xdr:cNvSpPr>
          <a:spLocks noChangeArrowheads="1"/>
        </xdr:cNvSpPr>
      </xdr:nvSpPr>
      <xdr:spPr bwMode="auto">
        <a:xfrm>
          <a:off x="8296275" y="3038475"/>
          <a:ext cx="0" cy="142875"/>
        </a:xfrm>
        <a:prstGeom prst="ellipse">
          <a:avLst/>
        </a:prstGeom>
        <a:solidFill>
          <a:srgbClr val="FFFFFF"/>
        </a:solidFill>
        <a:ln w="9525">
          <a:solidFill>
            <a:srgbClr val="000000"/>
          </a:solidFill>
          <a:round/>
          <a:headEnd/>
          <a:tailEnd/>
        </a:ln>
      </xdr:spPr>
      <xdr:txBody>
        <a:bodyPr vertOverflow="clip" wrap="square" lIns="91440" tIns="45720" rIns="91440" bIns="45720" anchor="t" upright="1"/>
        <a:lstStyle/>
        <a:p>
          <a:pPr marL="0" marR="0" lvl="0" indent="0" algn="l" defTabSz="914400" rtl="1" eaLnBrk="1" fontAlgn="auto" latinLnBrk="0" hangingPunct="1">
            <a:lnSpc>
              <a:spcPct val="1000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19</a:t>
          </a:r>
        </a:p>
      </xdr:txBody>
    </xdr:sp>
    <xdr:clientData/>
  </xdr:twoCellAnchor>
  <xdr:twoCellAnchor>
    <xdr:from>
      <xdr:col>5</xdr:col>
      <xdr:colOff>0</xdr:colOff>
      <xdr:row>10</xdr:row>
      <xdr:rowOff>1171575</xdr:rowOff>
    </xdr:from>
    <xdr:to>
      <xdr:col>5</xdr:col>
      <xdr:colOff>0</xdr:colOff>
      <xdr:row>11</xdr:row>
      <xdr:rowOff>142875</xdr:rowOff>
    </xdr:to>
    <xdr:sp macro="" textlink="">
      <xdr:nvSpPr>
        <xdr:cNvPr id="171" name="Oval 58"/>
        <xdr:cNvSpPr>
          <a:spLocks noChangeArrowheads="1"/>
        </xdr:cNvSpPr>
      </xdr:nvSpPr>
      <xdr:spPr bwMode="auto">
        <a:xfrm>
          <a:off x="8296275" y="3038475"/>
          <a:ext cx="0" cy="142875"/>
        </a:xfrm>
        <a:prstGeom prst="ellipse">
          <a:avLst/>
        </a:prstGeom>
        <a:solidFill>
          <a:srgbClr val="FFFFFF"/>
        </a:solidFill>
        <a:ln w="9525">
          <a:solidFill>
            <a:srgbClr val="000000"/>
          </a:solidFill>
          <a:round/>
          <a:headEnd/>
          <a:tailEnd/>
        </a:ln>
      </xdr:spPr>
      <xdr:txBody>
        <a:bodyPr vertOverflow="clip" wrap="square" lIns="91440" tIns="45720" rIns="91440" bIns="45720" anchor="t" upright="1"/>
        <a:lstStyle/>
        <a:p>
          <a:pPr marL="0" marR="0" lvl="0" indent="0" algn="l" defTabSz="914400" rtl="1" eaLnBrk="1" fontAlgn="auto" latinLnBrk="0" hangingPunct="1">
            <a:lnSpc>
              <a:spcPct val="1000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20</a:t>
          </a:r>
        </a:p>
        <a:p>
          <a:pPr marL="0" marR="0" lvl="0" indent="0" algn="l" defTabSz="914400" rtl="1" eaLnBrk="1" fontAlgn="auto" latinLnBrk="0" hangingPunct="1">
            <a:lnSpc>
              <a:spcPct val="1000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20</a:t>
          </a:r>
        </a:p>
      </xdr:txBody>
    </xdr:sp>
    <xdr:clientData/>
  </xdr:twoCellAnchor>
  <xdr:twoCellAnchor>
    <xdr:from>
      <xdr:col>6</xdr:col>
      <xdr:colOff>0</xdr:colOff>
      <xdr:row>10</xdr:row>
      <xdr:rowOff>1171575</xdr:rowOff>
    </xdr:from>
    <xdr:to>
      <xdr:col>6</xdr:col>
      <xdr:colOff>0</xdr:colOff>
      <xdr:row>11</xdr:row>
      <xdr:rowOff>142875</xdr:rowOff>
    </xdr:to>
    <xdr:sp macro="" textlink="">
      <xdr:nvSpPr>
        <xdr:cNvPr id="172" name="Oval 60"/>
        <xdr:cNvSpPr>
          <a:spLocks noChangeArrowheads="1"/>
        </xdr:cNvSpPr>
      </xdr:nvSpPr>
      <xdr:spPr bwMode="auto">
        <a:xfrm>
          <a:off x="9134475" y="3038475"/>
          <a:ext cx="0" cy="142875"/>
        </a:xfrm>
        <a:prstGeom prst="ellipse">
          <a:avLst/>
        </a:prstGeom>
        <a:solidFill>
          <a:srgbClr val="FFFFFF"/>
        </a:solidFill>
        <a:ln w="9525">
          <a:solidFill>
            <a:srgbClr val="000000"/>
          </a:solidFill>
          <a:round/>
          <a:headEnd/>
          <a:tailEnd/>
        </a:ln>
      </xdr:spPr>
      <xdr:txBody>
        <a:bodyPr vertOverflow="clip" wrap="square" lIns="91440" tIns="45720" rIns="91440" bIns="45720" anchor="t" upright="1"/>
        <a:lstStyle/>
        <a:p>
          <a:pPr marL="0" marR="0" lvl="0" indent="0" algn="l" defTabSz="914400" rtl="1" eaLnBrk="1" fontAlgn="auto" latinLnBrk="0" hangingPunct="1">
            <a:lnSpc>
              <a:spcPct val="1000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22</a:t>
          </a:r>
        </a:p>
      </xdr:txBody>
    </xdr:sp>
    <xdr:clientData/>
  </xdr:twoCellAnchor>
  <xdr:twoCellAnchor>
    <xdr:from>
      <xdr:col>6</xdr:col>
      <xdr:colOff>0</xdr:colOff>
      <xdr:row>10</xdr:row>
      <xdr:rowOff>1171575</xdr:rowOff>
    </xdr:from>
    <xdr:to>
      <xdr:col>6</xdr:col>
      <xdr:colOff>0</xdr:colOff>
      <xdr:row>11</xdr:row>
      <xdr:rowOff>142875</xdr:rowOff>
    </xdr:to>
    <xdr:sp macro="" textlink="">
      <xdr:nvSpPr>
        <xdr:cNvPr id="173" name="Oval 61"/>
        <xdr:cNvSpPr>
          <a:spLocks noChangeArrowheads="1"/>
        </xdr:cNvSpPr>
      </xdr:nvSpPr>
      <xdr:spPr bwMode="auto">
        <a:xfrm>
          <a:off x="9134475" y="3038475"/>
          <a:ext cx="0" cy="142875"/>
        </a:xfrm>
        <a:prstGeom prst="ellipse">
          <a:avLst/>
        </a:prstGeom>
        <a:solidFill>
          <a:srgbClr val="FFFFFF"/>
        </a:solidFill>
        <a:ln w="9525">
          <a:solidFill>
            <a:srgbClr val="000000"/>
          </a:solidFill>
          <a:round/>
          <a:headEnd/>
          <a:tailEnd/>
        </a:ln>
      </xdr:spPr>
      <xdr:txBody>
        <a:bodyPr vertOverflow="clip" wrap="square" lIns="91440" tIns="45720" rIns="91440" bIns="45720" anchor="t" upright="1"/>
        <a:lstStyle/>
        <a:p>
          <a:pPr marL="0" marR="0" lvl="0" indent="0" algn="l" defTabSz="914400" rtl="1" eaLnBrk="1" fontAlgn="auto" latinLnBrk="0" hangingPunct="1">
            <a:lnSpc>
              <a:spcPct val="1000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23</a:t>
          </a:r>
        </a:p>
        <a:p>
          <a:pPr marL="0" marR="0" lvl="0" indent="0" algn="l" defTabSz="914400" rtl="1" eaLnBrk="1" fontAlgn="auto" latinLnBrk="0" hangingPunct="1">
            <a:lnSpc>
              <a:spcPct val="1000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23</a:t>
          </a:r>
        </a:p>
      </xdr:txBody>
    </xdr:sp>
    <xdr:clientData/>
  </xdr:twoCellAnchor>
  <xdr:twoCellAnchor>
    <xdr:from>
      <xdr:col>6</xdr:col>
      <xdr:colOff>0</xdr:colOff>
      <xdr:row>10</xdr:row>
      <xdr:rowOff>1171575</xdr:rowOff>
    </xdr:from>
    <xdr:to>
      <xdr:col>6</xdr:col>
      <xdr:colOff>0</xdr:colOff>
      <xdr:row>11</xdr:row>
      <xdr:rowOff>142875</xdr:rowOff>
    </xdr:to>
    <xdr:sp macro="" textlink="">
      <xdr:nvSpPr>
        <xdr:cNvPr id="174" name="Oval 62"/>
        <xdr:cNvSpPr>
          <a:spLocks noChangeArrowheads="1"/>
        </xdr:cNvSpPr>
      </xdr:nvSpPr>
      <xdr:spPr bwMode="auto">
        <a:xfrm>
          <a:off x="9134475" y="3038475"/>
          <a:ext cx="0" cy="142875"/>
        </a:xfrm>
        <a:prstGeom prst="ellipse">
          <a:avLst/>
        </a:prstGeom>
        <a:solidFill>
          <a:srgbClr val="FFFFFF"/>
        </a:solidFill>
        <a:ln w="9525">
          <a:solidFill>
            <a:srgbClr val="000000"/>
          </a:solidFill>
          <a:round/>
          <a:headEnd/>
          <a:tailEnd/>
        </a:ln>
      </xdr:spPr>
      <xdr:txBody>
        <a:bodyPr vertOverflow="clip" wrap="square" lIns="91440" tIns="45720" rIns="91440" bIns="45720" anchor="t" upright="1"/>
        <a:lstStyle/>
        <a:p>
          <a:pPr marL="0" marR="0" lvl="0" indent="0" algn="l" defTabSz="914400" rtl="1" eaLnBrk="1" fontAlgn="auto" latinLnBrk="0" hangingPunct="1">
            <a:lnSpc>
              <a:spcPct val="1000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24</a:t>
          </a:r>
        </a:p>
      </xdr:txBody>
    </xdr:sp>
    <xdr:clientData/>
  </xdr:twoCellAnchor>
  <xdr:twoCellAnchor>
    <xdr:from>
      <xdr:col>6</xdr:col>
      <xdr:colOff>0</xdr:colOff>
      <xdr:row>10</xdr:row>
      <xdr:rowOff>1038225</xdr:rowOff>
    </xdr:from>
    <xdr:to>
      <xdr:col>6</xdr:col>
      <xdr:colOff>0</xdr:colOff>
      <xdr:row>11</xdr:row>
      <xdr:rowOff>9525</xdr:rowOff>
    </xdr:to>
    <xdr:sp macro="" textlink="">
      <xdr:nvSpPr>
        <xdr:cNvPr id="175" name="Oval 63"/>
        <xdr:cNvSpPr>
          <a:spLocks noChangeArrowheads="1"/>
        </xdr:cNvSpPr>
      </xdr:nvSpPr>
      <xdr:spPr bwMode="auto">
        <a:xfrm>
          <a:off x="9134475" y="3038475"/>
          <a:ext cx="0" cy="9525"/>
        </a:xfrm>
        <a:prstGeom prst="ellipse">
          <a:avLst/>
        </a:prstGeom>
        <a:solidFill>
          <a:srgbClr val="FFFFFF"/>
        </a:solidFill>
        <a:ln w="9525">
          <a:solidFill>
            <a:srgbClr val="000000"/>
          </a:solidFill>
          <a:round/>
          <a:headEnd/>
          <a:tailEnd/>
        </a:ln>
      </xdr:spPr>
      <xdr:txBody>
        <a:bodyPr vertOverflow="clip" wrap="square" lIns="91440" tIns="45720" rIns="91440" bIns="45720" anchor="t" upright="1"/>
        <a:lstStyle/>
        <a:p>
          <a:pPr marL="0" marR="0" lvl="0" indent="0" algn="dist" defTabSz="914400" rtl="1" eaLnBrk="1" fontAlgn="auto" latinLnBrk="0" hangingPunct="1">
            <a:lnSpc>
              <a:spcPct val="1000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2525</a:t>
          </a:r>
        </a:p>
        <a:p>
          <a:pPr marL="0" marR="0" lvl="0" indent="0" algn="dist" defTabSz="914400" rtl="1" eaLnBrk="1" fontAlgn="auto" latinLnBrk="0" hangingPunct="1">
            <a:lnSpc>
              <a:spcPct val="1000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85</a:t>
          </a:r>
        </a:p>
      </xdr:txBody>
    </xdr:sp>
    <xdr:clientData/>
  </xdr:twoCellAnchor>
  <xdr:twoCellAnchor>
    <xdr:from>
      <xdr:col>5</xdr:col>
      <xdr:colOff>0</xdr:colOff>
      <xdr:row>10</xdr:row>
      <xdr:rowOff>1181100</xdr:rowOff>
    </xdr:from>
    <xdr:to>
      <xdr:col>5</xdr:col>
      <xdr:colOff>0</xdr:colOff>
      <xdr:row>11</xdr:row>
      <xdr:rowOff>152400</xdr:rowOff>
    </xdr:to>
    <xdr:sp macro="" textlink="">
      <xdr:nvSpPr>
        <xdr:cNvPr id="176" name="Oval 135"/>
        <xdr:cNvSpPr>
          <a:spLocks noChangeArrowheads="1"/>
        </xdr:cNvSpPr>
      </xdr:nvSpPr>
      <xdr:spPr bwMode="auto">
        <a:xfrm>
          <a:off x="8296275" y="3038475"/>
          <a:ext cx="0" cy="152400"/>
        </a:xfrm>
        <a:prstGeom prst="ellipse">
          <a:avLst/>
        </a:prstGeom>
        <a:solidFill>
          <a:srgbClr val="FFFFFF"/>
        </a:solidFill>
        <a:ln w="9525">
          <a:solidFill>
            <a:srgbClr val="000000"/>
          </a:solidFill>
          <a:round/>
          <a:headEnd/>
          <a:tailEnd/>
        </a:ln>
      </xdr:spPr>
      <xdr:txBody>
        <a:bodyPr vertOverflow="clip" wrap="square" lIns="91440" tIns="45720" rIns="91440" bIns="45720" anchor="t" upright="1"/>
        <a:lstStyle/>
        <a:p>
          <a:pPr marL="0" marR="0" lvl="0" indent="0" algn="l" defTabSz="914400" rtl="1" eaLnBrk="1" fontAlgn="auto" latinLnBrk="0" hangingPunct="1">
            <a:lnSpc>
              <a:spcPct val="1000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17</a:t>
          </a:r>
        </a:p>
        <a:p>
          <a:pPr marL="0" marR="0" lvl="0" indent="0" algn="l" defTabSz="914400" rtl="1" eaLnBrk="1" fontAlgn="auto" latinLnBrk="0" hangingPunct="1">
            <a:lnSpc>
              <a:spcPct val="1000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17</a:t>
          </a:r>
        </a:p>
      </xdr:txBody>
    </xdr:sp>
    <xdr:clientData/>
  </xdr:twoCellAnchor>
  <xdr:twoCellAnchor>
    <xdr:from>
      <xdr:col>5</xdr:col>
      <xdr:colOff>0</xdr:colOff>
      <xdr:row>10</xdr:row>
      <xdr:rowOff>1171575</xdr:rowOff>
    </xdr:from>
    <xdr:to>
      <xdr:col>5</xdr:col>
      <xdr:colOff>0</xdr:colOff>
      <xdr:row>11</xdr:row>
      <xdr:rowOff>142875</xdr:rowOff>
    </xdr:to>
    <xdr:sp macro="" textlink="">
      <xdr:nvSpPr>
        <xdr:cNvPr id="177" name="Oval 136"/>
        <xdr:cNvSpPr>
          <a:spLocks noChangeArrowheads="1"/>
        </xdr:cNvSpPr>
      </xdr:nvSpPr>
      <xdr:spPr bwMode="auto">
        <a:xfrm>
          <a:off x="8296275" y="3038475"/>
          <a:ext cx="0" cy="142875"/>
        </a:xfrm>
        <a:prstGeom prst="ellipse">
          <a:avLst/>
        </a:prstGeom>
        <a:solidFill>
          <a:srgbClr val="FFFFFF"/>
        </a:solidFill>
        <a:ln w="9525">
          <a:solidFill>
            <a:srgbClr val="000000"/>
          </a:solidFill>
          <a:round/>
          <a:headEnd/>
          <a:tailEnd/>
        </a:ln>
      </xdr:spPr>
      <xdr:txBody>
        <a:bodyPr vertOverflow="clip" wrap="square" lIns="91440" tIns="45720" rIns="91440" bIns="45720" anchor="t" upright="1"/>
        <a:lstStyle/>
        <a:p>
          <a:pPr marL="0" marR="0" lvl="0" indent="0" algn="l" defTabSz="914400" rtl="1" eaLnBrk="1" fontAlgn="auto" latinLnBrk="0" hangingPunct="1">
            <a:lnSpc>
              <a:spcPct val="1000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18</a:t>
          </a:r>
        </a:p>
        <a:p>
          <a:pPr marL="0" marR="0" lvl="0" indent="0" algn="l" defTabSz="914400" rtl="1" eaLnBrk="1" fontAlgn="auto" latinLnBrk="0" hangingPunct="1">
            <a:lnSpc>
              <a:spcPts val="7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18</a:t>
          </a:r>
        </a:p>
        <a:p>
          <a:pPr marL="0" marR="0" lvl="0" indent="0" algn="l" defTabSz="914400" rtl="1" eaLnBrk="1" fontAlgn="auto" latinLnBrk="0" hangingPunct="1">
            <a:lnSpc>
              <a:spcPts val="7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18</a:t>
          </a:r>
        </a:p>
      </xdr:txBody>
    </xdr:sp>
    <xdr:clientData/>
  </xdr:twoCellAnchor>
  <xdr:twoCellAnchor>
    <xdr:from>
      <xdr:col>5</xdr:col>
      <xdr:colOff>0</xdr:colOff>
      <xdr:row>10</xdr:row>
      <xdr:rowOff>1171575</xdr:rowOff>
    </xdr:from>
    <xdr:to>
      <xdr:col>5</xdr:col>
      <xdr:colOff>0</xdr:colOff>
      <xdr:row>11</xdr:row>
      <xdr:rowOff>142875</xdr:rowOff>
    </xdr:to>
    <xdr:sp macro="" textlink="">
      <xdr:nvSpPr>
        <xdr:cNvPr id="178" name="Oval 137"/>
        <xdr:cNvSpPr>
          <a:spLocks noChangeArrowheads="1"/>
        </xdr:cNvSpPr>
      </xdr:nvSpPr>
      <xdr:spPr bwMode="auto">
        <a:xfrm>
          <a:off x="8296275" y="3038475"/>
          <a:ext cx="0" cy="142875"/>
        </a:xfrm>
        <a:prstGeom prst="ellipse">
          <a:avLst/>
        </a:prstGeom>
        <a:solidFill>
          <a:srgbClr val="FFFFFF"/>
        </a:solidFill>
        <a:ln w="9525">
          <a:solidFill>
            <a:srgbClr val="000000"/>
          </a:solidFill>
          <a:round/>
          <a:headEnd/>
          <a:tailEnd/>
        </a:ln>
      </xdr:spPr>
      <xdr:txBody>
        <a:bodyPr vertOverflow="clip" wrap="square" lIns="91440" tIns="45720" rIns="91440" bIns="45720" anchor="t" upright="1"/>
        <a:lstStyle/>
        <a:p>
          <a:pPr marL="0" marR="0" lvl="0" indent="0" algn="l" defTabSz="914400" rtl="1" eaLnBrk="1" fontAlgn="auto" latinLnBrk="0" hangingPunct="1">
            <a:lnSpc>
              <a:spcPct val="1000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19</a:t>
          </a:r>
        </a:p>
      </xdr:txBody>
    </xdr:sp>
    <xdr:clientData/>
  </xdr:twoCellAnchor>
  <xdr:twoCellAnchor>
    <xdr:from>
      <xdr:col>5</xdr:col>
      <xdr:colOff>0</xdr:colOff>
      <xdr:row>10</xdr:row>
      <xdr:rowOff>1171575</xdr:rowOff>
    </xdr:from>
    <xdr:to>
      <xdr:col>5</xdr:col>
      <xdr:colOff>0</xdr:colOff>
      <xdr:row>11</xdr:row>
      <xdr:rowOff>142875</xdr:rowOff>
    </xdr:to>
    <xdr:sp macro="" textlink="">
      <xdr:nvSpPr>
        <xdr:cNvPr id="179" name="Oval 138"/>
        <xdr:cNvSpPr>
          <a:spLocks noChangeArrowheads="1"/>
        </xdr:cNvSpPr>
      </xdr:nvSpPr>
      <xdr:spPr bwMode="auto">
        <a:xfrm>
          <a:off x="8296275" y="3038475"/>
          <a:ext cx="0" cy="142875"/>
        </a:xfrm>
        <a:prstGeom prst="ellipse">
          <a:avLst/>
        </a:prstGeom>
        <a:solidFill>
          <a:srgbClr val="FFFFFF"/>
        </a:solidFill>
        <a:ln w="9525">
          <a:solidFill>
            <a:srgbClr val="000000"/>
          </a:solidFill>
          <a:round/>
          <a:headEnd/>
          <a:tailEnd/>
        </a:ln>
      </xdr:spPr>
      <xdr:txBody>
        <a:bodyPr vertOverflow="clip" wrap="square" lIns="91440" tIns="45720" rIns="91440" bIns="45720" anchor="t" upright="1"/>
        <a:lstStyle/>
        <a:p>
          <a:pPr marL="0" marR="0" lvl="0" indent="0" algn="l" defTabSz="914400" rtl="1" eaLnBrk="1" fontAlgn="auto" latinLnBrk="0" hangingPunct="1">
            <a:lnSpc>
              <a:spcPct val="1000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20</a:t>
          </a:r>
        </a:p>
        <a:p>
          <a:pPr marL="0" marR="0" lvl="0" indent="0" algn="l" defTabSz="914400" rtl="1" eaLnBrk="1" fontAlgn="auto" latinLnBrk="0" hangingPunct="1">
            <a:lnSpc>
              <a:spcPct val="1000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20</a:t>
          </a:r>
        </a:p>
      </xdr:txBody>
    </xdr:sp>
    <xdr:clientData/>
  </xdr:twoCellAnchor>
  <xdr:twoCellAnchor>
    <xdr:from>
      <xdr:col>6</xdr:col>
      <xdr:colOff>0</xdr:colOff>
      <xdr:row>10</xdr:row>
      <xdr:rowOff>1171575</xdr:rowOff>
    </xdr:from>
    <xdr:to>
      <xdr:col>6</xdr:col>
      <xdr:colOff>0</xdr:colOff>
      <xdr:row>11</xdr:row>
      <xdr:rowOff>142875</xdr:rowOff>
    </xdr:to>
    <xdr:sp macro="" textlink="">
      <xdr:nvSpPr>
        <xdr:cNvPr id="180" name="Oval 140"/>
        <xdr:cNvSpPr>
          <a:spLocks noChangeArrowheads="1"/>
        </xdr:cNvSpPr>
      </xdr:nvSpPr>
      <xdr:spPr bwMode="auto">
        <a:xfrm>
          <a:off x="9134475" y="3038475"/>
          <a:ext cx="0" cy="142875"/>
        </a:xfrm>
        <a:prstGeom prst="ellipse">
          <a:avLst/>
        </a:prstGeom>
        <a:solidFill>
          <a:srgbClr val="FFFFFF"/>
        </a:solidFill>
        <a:ln w="9525">
          <a:solidFill>
            <a:srgbClr val="000000"/>
          </a:solidFill>
          <a:round/>
          <a:headEnd/>
          <a:tailEnd/>
        </a:ln>
      </xdr:spPr>
      <xdr:txBody>
        <a:bodyPr vertOverflow="clip" wrap="square" lIns="91440" tIns="45720" rIns="91440" bIns="45720" anchor="t" upright="1"/>
        <a:lstStyle/>
        <a:p>
          <a:pPr marL="0" marR="0" lvl="0" indent="0" algn="l" defTabSz="914400" rtl="1" eaLnBrk="1" fontAlgn="auto" latinLnBrk="0" hangingPunct="1">
            <a:lnSpc>
              <a:spcPct val="1000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22</a:t>
          </a:r>
        </a:p>
      </xdr:txBody>
    </xdr:sp>
    <xdr:clientData/>
  </xdr:twoCellAnchor>
  <xdr:twoCellAnchor>
    <xdr:from>
      <xdr:col>6</xdr:col>
      <xdr:colOff>0</xdr:colOff>
      <xdr:row>10</xdr:row>
      <xdr:rowOff>1171575</xdr:rowOff>
    </xdr:from>
    <xdr:to>
      <xdr:col>6</xdr:col>
      <xdr:colOff>0</xdr:colOff>
      <xdr:row>11</xdr:row>
      <xdr:rowOff>142875</xdr:rowOff>
    </xdr:to>
    <xdr:sp macro="" textlink="">
      <xdr:nvSpPr>
        <xdr:cNvPr id="181" name="Oval 141"/>
        <xdr:cNvSpPr>
          <a:spLocks noChangeArrowheads="1"/>
        </xdr:cNvSpPr>
      </xdr:nvSpPr>
      <xdr:spPr bwMode="auto">
        <a:xfrm>
          <a:off x="9134475" y="3038475"/>
          <a:ext cx="0" cy="142875"/>
        </a:xfrm>
        <a:prstGeom prst="ellipse">
          <a:avLst/>
        </a:prstGeom>
        <a:solidFill>
          <a:srgbClr val="FFFFFF"/>
        </a:solidFill>
        <a:ln w="9525">
          <a:solidFill>
            <a:srgbClr val="000000"/>
          </a:solidFill>
          <a:round/>
          <a:headEnd/>
          <a:tailEnd/>
        </a:ln>
      </xdr:spPr>
      <xdr:txBody>
        <a:bodyPr vertOverflow="clip" wrap="square" lIns="91440" tIns="45720" rIns="91440" bIns="45720" anchor="t" upright="1"/>
        <a:lstStyle/>
        <a:p>
          <a:pPr marL="0" marR="0" lvl="0" indent="0" algn="l" defTabSz="914400" rtl="1" eaLnBrk="1" fontAlgn="auto" latinLnBrk="0" hangingPunct="1">
            <a:lnSpc>
              <a:spcPct val="1000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23</a:t>
          </a:r>
        </a:p>
        <a:p>
          <a:pPr marL="0" marR="0" lvl="0" indent="0" algn="l" defTabSz="914400" rtl="1" eaLnBrk="1" fontAlgn="auto" latinLnBrk="0" hangingPunct="1">
            <a:lnSpc>
              <a:spcPct val="1000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23</a:t>
          </a:r>
        </a:p>
      </xdr:txBody>
    </xdr:sp>
    <xdr:clientData/>
  </xdr:twoCellAnchor>
  <xdr:twoCellAnchor>
    <xdr:from>
      <xdr:col>6</xdr:col>
      <xdr:colOff>0</xdr:colOff>
      <xdr:row>10</xdr:row>
      <xdr:rowOff>1171575</xdr:rowOff>
    </xdr:from>
    <xdr:to>
      <xdr:col>6</xdr:col>
      <xdr:colOff>0</xdr:colOff>
      <xdr:row>11</xdr:row>
      <xdr:rowOff>142875</xdr:rowOff>
    </xdr:to>
    <xdr:sp macro="" textlink="">
      <xdr:nvSpPr>
        <xdr:cNvPr id="182" name="Oval 142"/>
        <xdr:cNvSpPr>
          <a:spLocks noChangeArrowheads="1"/>
        </xdr:cNvSpPr>
      </xdr:nvSpPr>
      <xdr:spPr bwMode="auto">
        <a:xfrm>
          <a:off x="9134475" y="3038475"/>
          <a:ext cx="0" cy="142875"/>
        </a:xfrm>
        <a:prstGeom prst="ellipse">
          <a:avLst/>
        </a:prstGeom>
        <a:solidFill>
          <a:srgbClr val="FFFFFF"/>
        </a:solidFill>
        <a:ln w="9525">
          <a:solidFill>
            <a:srgbClr val="000000"/>
          </a:solidFill>
          <a:round/>
          <a:headEnd/>
          <a:tailEnd/>
        </a:ln>
      </xdr:spPr>
      <xdr:txBody>
        <a:bodyPr vertOverflow="clip" wrap="square" lIns="91440" tIns="45720" rIns="91440" bIns="45720" anchor="t" upright="1"/>
        <a:lstStyle/>
        <a:p>
          <a:pPr marL="0" marR="0" lvl="0" indent="0" algn="l" defTabSz="914400" rtl="1" eaLnBrk="1" fontAlgn="auto" latinLnBrk="0" hangingPunct="1">
            <a:lnSpc>
              <a:spcPct val="1000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24</a:t>
          </a:r>
        </a:p>
      </xdr:txBody>
    </xdr:sp>
    <xdr:clientData/>
  </xdr:twoCellAnchor>
  <xdr:twoCellAnchor>
    <xdr:from>
      <xdr:col>6</xdr:col>
      <xdr:colOff>0</xdr:colOff>
      <xdr:row>10</xdr:row>
      <xdr:rowOff>1038225</xdr:rowOff>
    </xdr:from>
    <xdr:to>
      <xdr:col>6</xdr:col>
      <xdr:colOff>0</xdr:colOff>
      <xdr:row>11</xdr:row>
      <xdr:rowOff>9525</xdr:rowOff>
    </xdr:to>
    <xdr:sp macro="" textlink="">
      <xdr:nvSpPr>
        <xdr:cNvPr id="183" name="Oval 143"/>
        <xdr:cNvSpPr>
          <a:spLocks noChangeArrowheads="1"/>
        </xdr:cNvSpPr>
      </xdr:nvSpPr>
      <xdr:spPr bwMode="auto">
        <a:xfrm>
          <a:off x="9134475" y="3038475"/>
          <a:ext cx="0" cy="9525"/>
        </a:xfrm>
        <a:prstGeom prst="ellipse">
          <a:avLst/>
        </a:prstGeom>
        <a:solidFill>
          <a:srgbClr val="FFFFFF"/>
        </a:solidFill>
        <a:ln w="9525">
          <a:solidFill>
            <a:srgbClr val="000000"/>
          </a:solidFill>
          <a:round/>
          <a:headEnd/>
          <a:tailEnd/>
        </a:ln>
      </xdr:spPr>
      <xdr:txBody>
        <a:bodyPr vertOverflow="clip" wrap="square" lIns="91440" tIns="45720" rIns="91440" bIns="45720" anchor="t" upright="1"/>
        <a:lstStyle/>
        <a:p>
          <a:pPr marL="0" marR="0" lvl="0" indent="0" algn="dist" defTabSz="914400" rtl="1" eaLnBrk="1" fontAlgn="auto" latinLnBrk="0" hangingPunct="1">
            <a:lnSpc>
              <a:spcPct val="1000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2525</a:t>
          </a:r>
        </a:p>
        <a:p>
          <a:pPr marL="0" marR="0" lvl="0" indent="0" algn="dist" defTabSz="914400" rtl="1" eaLnBrk="1" fontAlgn="auto" latinLnBrk="0" hangingPunct="1">
            <a:lnSpc>
              <a:spcPct val="1000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85</a:t>
          </a:r>
        </a:p>
      </xdr:txBody>
    </xdr:sp>
    <xdr:clientData/>
  </xdr:twoCellAnchor>
  <xdr:twoCellAnchor>
    <xdr:from>
      <xdr:col>5</xdr:col>
      <xdr:colOff>0</xdr:colOff>
      <xdr:row>11</xdr:row>
      <xdr:rowOff>1181100</xdr:rowOff>
    </xdr:from>
    <xdr:to>
      <xdr:col>5</xdr:col>
      <xdr:colOff>0</xdr:colOff>
      <xdr:row>12</xdr:row>
      <xdr:rowOff>152400</xdr:rowOff>
    </xdr:to>
    <xdr:sp macro="" textlink="">
      <xdr:nvSpPr>
        <xdr:cNvPr id="184" name="Oval 60"/>
        <xdr:cNvSpPr>
          <a:spLocks noChangeArrowheads="1"/>
        </xdr:cNvSpPr>
      </xdr:nvSpPr>
      <xdr:spPr bwMode="auto">
        <a:xfrm>
          <a:off x="8296275" y="3228975"/>
          <a:ext cx="0" cy="152400"/>
        </a:xfrm>
        <a:prstGeom prst="ellipse">
          <a:avLst/>
        </a:prstGeom>
        <a:solidFill>
          <a:srgbClr val="FFFFFF"/>
        </a:solidFill>
        <a:ln w="9525">
          <a:solidFill>
            <a:srgbClr val="000000"/>
          </a:solidFill>
          <a:round/>
          <a:headEnd/>
          <a:tailEnd/>
        </a:ln>
      </xdr:spPr>
      <xdr:txBody>
        <a:bodyPr vertOverflow="clip" wrap="square" lIns="91440" tIns="45720" rIns="91440" bIns="45720" anchor="t" upright="1"/>
        <a:lstStyle/>
        <a:p>
          <a:pPr marL="0" marR="0" lvl="0" indent="0" algn="l" defTabSz="914400" rtl="1" eaLnBrk="1" fontAlgn="auto" latinLnBrk="0" hangingPunct="1">
            <a:lnSpc>
              <a:spcPct val="1000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17</a:t>
          </a:r>
        </a:p>
        <a:p>
          <a:pPr marL="0" marR="0" lvl="0" indent="0" algn="l" defTabSz="914400" rtl="1" eaLnBrk="1" fontAlgn="auto" latinLnBrk="0" hangingPunct="1">
            <a:lnSpc>
              <a:spcPct val="1000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17</a:t>
          </a:r>
        </a:p>
      </xdr:txBody>
    </xdr:sp>
    <xdr:clientData/>
  </xdr:twoCellAnchor>
  <xdr:twoCellAnchor>
    <xdr:from>
      <xdr:col>5</xdr:col>
      <xdr:colOff>0</xdr:colOff>
      <xdr:row>11</xdr:row>
      <xdr:rowOff>1171575</xdr:rowOff>
    </xdr:from>
    <xdr:to>
      <xdr:col>5</xdr:col>
      <xdr:colOff>0</xdr:colOff>
      <xdr:row>12</xdr:row>
      <xdr:rowOff>142875</xdr:rowOff>
    </xdr:to>
    <xdr:sp macro="" textlink="">
      <xdr:nvSpPr>
        <xdr:cNvPr id="185" name="Oval 61"/>
        <xdr:cNvSpPr>
          <a:spLocks noChangeArrowheads="1"/>
        </xdr:cNvSpPr>
      </xdr:nvSpPr>
      <xdr:spPr bwMode="auto">
        <a:xfrm>
          <a:off x="8296275" y="3228975"/>
          <a:ext cx="0" cy="142875"/>
        </a:xfrm>
        <a:prstGeom prst="ellipse">
          <a:avLst/>
        </a:prstGeom>
        <a:solidFill>
          <a:srgbClr val="FFFFFF"/>
        </a:solidFill>
        <a:ln w="9525">
          <a:solidFill>
            <a:srgbClr val="000000"/>
          </a:solidFill>
          <a:round/>
          <a:headEnd/>
          <a:tailEnd/>
        </a:ln>
      </xdr:spPr>
      <xdr:txBody>
        <a:bodyPr vertOverflow="clip" wrap="square" lIns="91440" tIns="45720" rIns="91440" bIns="45720" anchor="t" upright="1"/>
        <a:lstStyle/>
        <a:p>
          <a:pPr marL="0" marR="0" lvl="0" indent="0" algn="l" defTabSz="914400" rtl="1" eaLnBrk="1" fontAlgn="auto" latinLnBrk="0" hangingPunct="1">
            <a:lnSpc>
              <a:spcPct val="1000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18</a:t>
          </a:r>
        </a:p>
        <a:p>
          <a:pPr marL="0" marR="0" lvl="0" indent="0" algn="l" defTabSz="914400" rtl="1" eaLnBrk="1" fontAlgn="auto" latinLnBrk="0" hangingPunct="1">
            <a:lnSpc>
              <a:spcPts val="7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18</a:t>
          </a:r>
        </a:p>
        <a:p>
          <a:pPr marL="0" marR="0" lvl="0" indent="0" algn="l" defTabSz="914400" rtl="1" eaLnBrk="1" fontAlgn="auto" latinLnBrk="0" hangingPunct="1">
            <a:lnSpc>
              <a:spcPts val="7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18</a:t>
          </a:r>
        </a:p>
      </xdr:txBody>
    </xdr:sp>
    <xdr:clientData/>
  </xdr:twoCellAnchor>
  <xdr:twoCellAnchor>
    <xdr:from>
      <xdr:col>5</xdr:col>
      <xdr:colOff>0</xdr:colOff>
      <xdr:row>11</xdr:row>
      <xdr:rowOff>1171575</xdr:rowOff>
    </xdr:from>
    <xdr:to>
      <xdr:col>5</xdr:col>
      <xdr:colOff>0</xdr:colOff>
      <xdr:row>12</xdr:row>
      <xdr:rowOff>142875</xdr:rowOff>
    </xdr:to>
    <xdr:sp macro="" textlink="">
      <xdr:nvSpPr>
        <xdr:cNvPr id="186" name="Oval 62"/>
        <xdr:cNvSpPr>
          <a:spLocks noChangeArrowheads="1"/>
        </xdr:cNvSpPr>
      </xdr:nvSpPr>
      <xdr:spPr bwMode="auto">
        <a:xfrm>
          <a:off x="8296275" y="3228975"/>
          <a:ext cx="0" cy="142875"/>
        </a:xfrm>
        <a:prstGeom prst="ellipse">
          <a:avLst/>
        </a:prstGeom>
        <a:solidFill>
          <a:srgbClr val="FFFFFF"/>
        </a:solidFill>
        <a:ln w="9525">
          <a:solidFill>
            <a:srgbClr val="000000"/>
          </a:solidFill>
          <a:round/>
          <a:headEnd/>
          <a:tailEnd/>
        </a:ln>
      </xdr:spPr>
      <xdr:txBody>
        <a:bodyPr vertOverflow="clip" wrap="square" lIns="91440" tIns="45720" rIns="91440" bIns="45720" anchor="t" upright="1"/>
        <a:lstStyle/>
        <a:p>
          <a:pPr marL="0" marR="0" lvl="0" indent="0" algn="l" defTabSz="914400" rtl="1" eaLnBrk="1" fontAlgn="auto" latinLnBrk="0" hangingPunct="1">
            <a:lnSpc>
              <a:spcPct val="1000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19</a:t>
          </a:r>
        </a:p>
      </xdr:txBody>
    </xdr:sp>
    <xdr:clientData/>
  </xdr:twoCellAnchor>
  <xdr:twoCellAnchor>
    <xdr:from>
      <xdr:col>5</xdr:col>
      <xdr:colOff>0</xdr:colOff>
      <xdr:row>11</xdr:row>
      <xdr:rowOff>1171575</xdr:rowOff>
    </xdr:from>
    <xdr:to>
      <xdr:col>5</xdr:col>
      <xdr:colOff>0</xdr:colOff>
      <xdr:row>12</xdr:row>
      <xdr:rowOff>142875</xdr:rowOff>
    </xdr:to>
    <xdr:sp macro="" textlink="">
      <xdr:nvSpPr>
        <xdr:cNvPr id="187" name="Oval 63"/>
        <xdr:cNvSpPr>
          <a:spLocks noChangeArrowheads="1"/>
        </xdr:cNvSpPr>
      </xdr:nvSpPr>
      <xdr:spPr bwMode="auto">
        <a:xfrm>
          <a:off x="8296275" y="3228975"/>
          <a:ext cx="0" cy="142875"/>
        </a:xfrm>
        <a:prstGeom prst="ellipse">
          <a:avLst/>
        </a:prstGeom>
        <a:solidFill>
          <a:srgbClr val="FFFFFF"/>
        </a:solidFill>
        <a:ln w="9525">
          <a:solidFill>
            <a:srgbClr val="000000"/>
          </a:solidFill>
          <a:round/>
          <a:headEnd/>
          <a:tailEnd/>
        </a:ln>
      </xdr:spPr>
      <xdr:txBody>
        <a:bodyPr vertOverflow="clip" wrap="square" lIns="91440" tIns="45720" rIns="91440" bIns="45720" anchor="t" upright="1"/>
        <a:lstStyle/>
        <a:p>
          <a:pPr marL="0" marR="0" lvl="0" indent="0" algn="l" defTabSz="914400" rtl="1" eaLnBrk="1" fontAlgn="auto" latinLnBrk="0" hangingPunct="1">
            <a:lnSpc>
              <a:spcPct val="1000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20</a:t>
          </a:r>
        </a:p>
        <a:p>
          <a:pPr marL="0" marR="0" lvl="0" indent="0" algn="l" defTabSz="914400" rtl="1" eaLnBrk="1" fontAlgn="auto" latinLnBrk="0" hangingPunct="1">
            <a:lnSpc>
              <a:spcPct val="1000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20</a:t>
          </a:r>
        </a:p>
      </xdr:txBody>
    </xdr:sp>
    <xdr:clientData/>
  </xdr:twoCellAnchor>
  <xdr:twoCellAnchor>
    <xdr:from>
      <xdr:col>6</xdr:col>
      <xdr:colOff>0</xdr:colOff>
      <xdr:row>11</xdr:row>
      <xdr:rowOff>1171575</xdr:rowOff>
    </xdr:from>
    <xdr:to>
      <xdr:col>6</xdr:col>
      <xdr:colOff>0</xdr:colOff>
      <xdr:row>12</xdr:row>
      <xdr:rowOff>142875</xdr:rowOff>
    </xdr:to>
    <xdr:sp macro="" textlink="">
      <xdr:nvSpPr>
        <xdr:cNvPr id="188" name="Oval 65"/>
        <xdr:cNvSpPr>
          <a:spLocks noChangeArrowheads="1"/>
        </xdr:cNvSpPr>
      </xdr:nvSpPr>
      <xdr:spPr bwMode="auto">
        <a:xfrm>
          <a:off x="9134475" y="3228975"/>
          <a:ext cx="0" cy="142875"/>
        </a:xfrm>
        <a:prstGeom prst="ellipse">
          <a:avLst/>
        </a:prstGeom>
        <a:solidFill>
          <a:srgbClr val="FFFFFF"/>
        </a:solidFill>
        <a:ln w="9525">
          <a:solidFill>
            <a:srgbClr val="000000"/>
          </a:solidFill>
          <a:round/>
          <a:headEnd/>
          <a:tailEnd/>
        </a:ln>
      </xdr:spPr>
      <xdr:txBody>
        <a:bodyPr vertOverflow="clip" wrap="square" lIns="91440" tIns="45720" rIns="91440" bIns="45720" anchor="t" upright="1"/>
        <a:lstStyle/>
        <a:p>
          <a:pPr marL="0" marR="0" lvl="0" indent="0" algn="l" defTabSz="914400" rtl="1" eaLnBrk="1" fontAlgn="auto" latinLnBrk="0" hangingPunct="1">
            <a:lnSpc>
              <a:spcPct val="1000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22</a:t>
          </a:r>
        </a:p>
      </xdr:txBody>
    </xdr:sp>
    <xdr:clientData/>
  </xdr:twoCellAnchor>
  <xdr:twoCellAnchor>
    <xdr:from>
      <xdr:col>6</xdr:col>
      <xdr:colOff>0</xdr:colOff>
      <xdr:row>11</xdr:row>
      <xdr:rowOff>1171575</xdr:rowOff>
    </xdr:from>
    <xdr:to>
      <xdr:col>6</xdr:col>
      <xdr:colOff>0</xdr:colOff>
      <xdr:row>12</xdr:row>
      <xdr:rowOff>142875</xdr:rowOff>
    </xdr:to>
    <xdr:sp macro="" textlink="">
      <xdr:nvSpPr>
        <xdr:cNvPr id="189" name="Oval 66"/>
        <xdr:cNvSpPr>
          <a:spLocks noChangeArrowheads="1"/>
        </xdr:cNvSpPr>
      </xdr:nvSpPr>
      <xdr:spPr bwMode="auto">
        <a:xfrm>
          <a:off x="9134475" y="3228975"/>
          <a:ext cx="0" cy="142875"/>
        </a:xfrm>
        <a:prstGeom prst="ellipse">
          <a:avLst/>
        </a:prstGeom>
        <a:solidFill>
          <a:srgbClr val="FFFFFF"/>
        </a:solidFill>
        <a:ln w="9525">
          <a:solidFill>
            <a:srgbClr val="000000"/>
          </a:solidFill>
          <a:round/>
          <a:headEnd/>
          <a:tailEnd/>
        </a:ln>
      </xdr:spPr>
      <xdr:txBody>
        <a:bodyPr vertOverflow="clip" wrap="square" lIns="91440" tIns="45720" rIns="91440" bIns="45720" anchor="t" upright="1"/>
        <a:lstStyle/>
        <a:p>
          <a:pPr marL="0" marR="0" lvl="0" indent="0" algn="l" defTabSz="914400" rtl="1" eaLnBrk="1" fontAlgn="auto" latinLnBrk="0" hangingPunct="1">
            <a:lnSpc>
              <a:spcPct val="1000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23</a:t>
          </a:r>
        </a:p>
        <a:p>
          <a:pPr marL="0" marR="0" lvl="0" indent="0" algn="l" defTabSz="914400" rtl="1" eaLnBrk="1" fontAlgn="auto" latinLnBrk="0" hangingPunct="1">
            <a:lnSpc>
              <a:spcPct val="1000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23</a:t>
          </a:r>
        </a:p>
      </xdr:txBody>
    </xdr:sp>
    <xdr:clientData/>
  </xdr:twoCellAnchor>
  <xdr:twoCellAnchor>
    <xdr:from>
      <xdr:col>6</xdr:col>
      <xdr:colOff>0</xdr:colOff>
      <xdr:row>11</xdr:row>
      <xdr:rowOff>1171575</xdr:rowOff>
    </xdr:from>
    <xdr:to>
      <xdr:col>6</xdr:col>
      <xdr:colOff>0</xdr:colOff>
      <xdr:row>12</xdr:row>
      <xdr:rowOff>142875</xdr:rowOff>
    </xdr:to>
    <xdr:sp macro="" textlink="">
      <xdr:nvSpPr>
        <xdr:cNvPr id="190" name="Oval 67"/>
        <xdr:cNvSpPr>
          <a:spLocks noChangeArrowheads="1"/>
        </xdr:cNvSpPr>
      </xdr:nvSpPr>
      <xdr:spPr bwMode="auto">
        <a:xfrm>
          <a:off x="9134475" y="3228975"/>
          <a:ext cx="0" cy="142875"/>
        </a:xfrm>
        <a:prstGeom prst="ellipse">
          <a:avLst/>
        </a:prstGeom>
        <a:solidFill>
          <a:srgbClr val="FFFFFF"/>
        </a:solidFill>
        <a:ln w="9525">
          <a:solidFill>
            <a:srgbClr val="000000"/>
          </a:solidFill>
          <a:round/>
          <a:headEnd/>
          <a:tailEnd/>
        </a:ln>
      </xdr:spPr>
      <xdr:txBody>
        <a:bodyPr vertOverflow="clip" wrap="square" lIns="91440" tIns="45720" rIns="91440" bIns="45720" anchor="t" upright="1"/>
        <a:lstStyle/>
        <a:p>
          <a:pPr marL="0" marR="0" lvl="0" indent="0" algn="l" defTabSz="914400" rtl="1" eaLnBrk="1" fontAlgn="auto" latinLnBrk="0" hangingPunct="1">
            <a:lnSpc>
              <a:spcPct val="1000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24</a:t>
          </a:r>
        </a:p>
      </xdr:txBody>
    </xdr:sp>
    <xdr:clientData/>
  </xdr:twoCellAnchor>
  <xdr:twoCellAnchor>
    <xdr:from>
      <xdr:col>6</xdr:col>
      <xdr:colOff>0</xdr:colOff>
      <xdr:row>11</xdr:row>
      <xdr:rowOff>1038225</xdr:rowOff>
    </xdr:from>
    <xdr:to>
      <xdr:col>6</xdr:col>
      <xdr:colOff>0</xdr:colOff>
      <xdr:row>12</xdr:row>
      <xdr:rowOff>9525</xdr:rowOff>
    </xdr:to>
    <xdr:sp macro="" textlink="">
      <xdr:nvSpPr>
        <xdr:cNvPr id="191" name="Oval 68"/>
        <xdr:cNvSpPr>
          <a:spLocks noChangeArrowheads="1"/>
        </xdr:cNvSpPr>
      </xdr:nvSpPr>
      <xdr:spPr bwMode="auto">
        <a:xfrm>
          <a:off x="9134475" y="3228975"/>
          <a:ext cx="0" cy="9525"/>
        </a:xfrm>
        <a:prstGeom prst="ellipse">
          <a:avLst/>
        </a:prstGeom>
        <a:solidFill>
          <a:srgbClr val="FFFFFF"/>
        </a:solidFill>
        <a:ln w="9525">
          <a:solidFill>
            <a:srgbClr val="000000"/>
          </a:solidFill>
          <a:round/>
          <a:headEnd/>
          <a:tailEnd/>
        </a:ln>
      </xdr:spPr>
      <xdr:txBody>
        <a:bodyPr vertOverflow="clip" wrap="square" lIns="91440" tIns="45720" rIns="91440" bIns="45720" anchor="t" upright="1"/>
        <a:lstStyle/>
        <a:p>
          <a:pPr marL="0" marR="0" lvl="0" indent="0" algn="dist" defTabSz="914400" rtl="1" eaLnBrk="1" fontAlgn="auto" latinLnBrk="0" hangingPunct="1">
            <a:lnSpc>
              <a:spcPct val="1000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2525</a:t>
          </a:r>
        </a:p>
        <a:p>
          <a:pPr marL="0" marR="0" lvl="0" indent="0" algn="dist" defTabSz="914400" rtl="1" eaLnBrk="1" fontAlgn="auto" latinLnBrk="0" hangingPunct="1">
            <a:lnSpc>
              <a:spcPct val="1000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85</a:t>
          </a:r>
        </a:p>
      </xdr:txBody>
    </xdr:sp>
    <xdr:clientData/>
  </xdr:twoCellAnchor>
  <xdr:twoCellAnchor>
    <xdr:from>
      <xdr:col>5</xdr:col>
      <xdr:colOff>0</xdr:colOff>
      <xdr:row>11</xdr:row>
      <xdr:rowOff>1181100</xdr:rowOff>
    </xdr:from>
    <xdr:to>
      <xdr:col>5</xdr:col>
      <xdr:colOff>0</xdr:colOff>
      <xdr:row>12</xdr:row>
      <xdr:rowOff>152400</xdr:rowOff>
    </xdr:to>
    <xdr:sp macro="" textlink="">
      <xdr:nvSpPr>
        <xdr:cNvPr id="192" name="Oval 55"/>
        <xdr:cNvSpPr>
          <a:spLocks noChangeArrowheads="1"/>
        </xdr:cNvSpPr>
      </xdr:nvSpPr>
      <xdr:spPr bwMode="auto">
        <a:xfrm>
          <a:off x="8296275" y="3228975"/>
          <a:ext cx="0" cy="152400"/>
        </a:xfrm>
        <a:prstGeom prst="ellipse">
          <a:avLst/>
        </a:prstGeom>
        <a:solidFill>
          <a:srgbClr val="FFFFFF"/>
        </a:solidFill>
        <a:ln w="9525">
          <a:solidFill>
            <a:srgbClr val="000000"/>
          </a:solidFill>
          <a:round/>
          <a:headEnd/>
          <a:tailEnd/>
        </a:ln>
      </xdr:spPr>
      <xdr:txBody>
        <a:bodyPr vertOverflow="clip" wrap="square" lIns="91440" tIns="45720" rIns="91440" bIns="4572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17</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17</a:t>
          </a:r>
        </a:p>
      </xdr:txBody>
    </xdr:sp>
    <xdr:clientData/>
  </xdr:twoCellAnchor>
  <xdr:twoCellAnchor>
    <xdr:from>
      <xdr:col>5</xdr:col>
      <xdr:colOff>0</xdr:colOff>
      <xdr:row>11</xdr:row>
      <xdr:rowOff>1171575</xdr:rowOff>
    </xdr:from>
    <xdr:to>
      <xdr:col>5</xdr:col>
      <xdr:colOff>0</xdr:colOff>
      <xdr:row>12</xdr:row>
      <xdr:rowOff>142875</xdr:rowOff>
    </xdr:to>
    <xdr:sp macro="" textlink="">
      <xdr:nvSpPr>
        <xdr:cNvPr id="193" name="Oval 56"/>
        <xdr:cNvSpPr>
          <a:spLocks noChangeArrowheads="1"/>
        </xdr:cNvSpPr>
      </xdr:nvSpPr>
      <xdr:spPr bwMode="auto">
        <a:xfrm>
          <a:off x="8296275" y="3228975"/>
          <a:ext cx="0" cy="142875"/>
        </a:xfrm>
        <a:prstGeom prst="ellipse">
          <a:avLst/>
        </a:prstGeom>
        <a:solidFill>
          <a:srgbClr val="FFFFFF"/>
        </a:solidFill>
        <a:ln w="9525">
          <a:solidFill>
            <a:srgbClr val="000000"/>
          </a:solidFill>
          <a:round/>
          <a:headEnd/>
          <a:tailEnd/>
        </a:ln>
      </xdr:spPr>
      <xdr:txBody>
        <a:bodyPr vertOverflow="clip" wrap="square" lIns="91440" tIns="45720" rIns="91440" bIns="4572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18</a:t>
          </a:r>
        </a:p>
        <a:p>
          <a:pPr marL="0" marR="0" lvl="0" indent="0" algn="l" defTabSz="914400" rtl="0" eaLnBrk="1" fontAlgn="auto" latinLnBrk="0" hangingPunct="1">
            <a:lnSpc>
              <a:spcPts val="7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18</a:t>
          </a:r>
        </a:p>
        <a:p>
          <a:pPr marL="0" marR="0" lvl="0" indent="0" algn="l" defTabSz="914400" rtl="0" eaLnBrk="1" fontAlgn="auto" latinLnBrk="0" hangingPunct="1">
            <a:lnSpc>
              <a:spcPts val="7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18</a:t>
          </a:r>
        </a:p>
      </xdr:txBody>
    </xdr:sp>
    <xdr:clientData/>
  </xdr:twoCellAnchor>
  <xdr:twoCellAnchor>
    <xdr:from>
      <xdr:col>5</xdr:col>
      <xdr:colOff>0</xdr:colOff>
      <xdr:row>11</xdr:row>
      <xdr:rowOff>1171575</xdr:rowOff>
    </xdr:from>
    <xdr:to>
      <xdr:col>5</xdr:col>
      <xdr:colOff>0</xdr:colOff>
      <xdr:row>12</xdr:row>
      <xdr:rowOff>142875</xdr:rowOff>
    </xdr:to>
    <xdr:sp macro="" textlink="">
      <xdr:nvSpPr>
        <xdr:cNvPr id="194" name="Oval 57"/>
        <xdr:cNvSpPr>
          <a:spLocks noChangeArrowheads="1"/>
        </xdr:cNvSpPr>
      </xdr:nvSpPr>
      <xdr:spPr bwMode="auto">
        <a:xfrm>
          <a:off x="8296275" y="3228975"/>
          <a:ext cx="0" cy="142875"/>
        </a:xfrm>
        <a:prstGeom prst="ellipse">
          <a:avLst/>
        </a:prstGeom>
        <a:solidFill>
          <a:srgbClr val="FFFFFF"/>
        </a:solidFill>
        <a:ln w="9525">
          <a:solidFill>
            <a:srgbClr val="000000"/>
          </a:solidFill>
          <a:round/>
          <a:headEnd/>
          <a:tailEnd/>
        </a:ln>
      </xdr:spPr>
      <xdr:txBody>
        <a:bodyPr vertOverflow="clip" wrap="square" lIns="91440" tIns="45720" rIns="91440" bIns="4572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19</a:t>
          </a:r>
        </a:p>
      </xdr:txBody>
    </xdr:sp>
    <xdr:clientData/>
  </xdr:twoCellAnchor>
  <xdr:twoCellAnchor>
    <xdr:from>
      <xdr:col>5</xdr:col>
      <xdr:colOff>0</xdr:colOff>
      <xdr:row>11</xdr:row>
      <xdr:rowOff>1171575</xdr:rowOff>
    </xdr:from>
    <xdr:to>
      <xdr:col>5</xdr:col>
      <xdr:colOff>0</xdr:colOff>
      <xdr:row>12</xdr:row>
      <xdr:rowOff>142875</xdr:rowOff>
    </xdr:to>
    <xdr:sp macro="" textlink="">
      <xdr:nvSpPr>
        <xdr:cNvPr id="195" name="Oval 58"/>
        <xdr:cNvSpPr>
          <a:spLocks noChangeArrowheads="1"/>
        </xdr:cNvSpPr>
      </xdr:nvSpPr>
      <xdr:spPr bwMode="auto">
        <a:xfrm>
          <a:off x="8296275" y="3228975"/>
          <a:ext cx="0" cy="142875"/>
        </a:xfrm>
        <a:prstGeom prst="ellipse">
          <a:avLst/>
        </a:prstGeom>
        <a:solidFill>
          <a:srgbClr val="FFFFFF"/>
        </a:solidFill>
        <a:ln w="9525">
          <a:solidFill>
            <a:srgbClr val="000000"/>
          </a:solidFill>
          <a:round/>
          <a:headEnd/>
          <a:tailEnd/>
        </a:ln>
      </xdr:spPr>
      <xdr:txBody>
        <a:bodyPr vertOverflow="clip" wrap="square" lIns="91440" tIns="45720" rIns="91440" bIns="4572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20</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20</a:t>
          </a:r>
        </a:p>
      </xdr:txBody>
    </xdr:sp>
    <xdr:clientData/>
  </xdr:twoCellAnchor>
  <xdr:twoCellAnchor>
    <xdr:from>
      <xdr:col>6</xdr:col>
      <xdr:colOff>0</xdr:colOff>
      <xdr:row>11</xdr:row>
      <xdr:rowOff>1171575</xdr:rowOff>
    </xdr:from>
    <xdr:to>
      <xdr:col>6</xdr:col>
      <xdr:colOff>0</xdr:colOff>
      <xdr:row>12</xdr:row>
      <xdr:rowOff>142875</xdr:rowOff>
    </xdr:to>
    <xdr:sp macro="" textlink="">
      <xdr:nvSpPr>
        <xdr:cNvPr id="196" name="Oval 60"/>
        <xdr:cNvSpPr>
          <a:spLocks noChangeArrowheads="1"/>
        </xdr:cNvSpPr>
      </xdr:nvSpPr>
      <xdr:spPr bwMode="auto">
        <a:xfrm>
          <a:off x="9134475" y="3228975"/>
          <a:ext cx="0" cy="142875"/>
        </a:xfrm>
        <a:prstGeom prst="ellipse">
          <a:avLst/>
        </a:prstGeom>
        <a:solidFill>
          <a:srgbClr val="FFFFFF"/>
        </a:solidFill>
        <a:ln w="9525">
          <a:solidFill>
            <a:srgbClr val="000000"/>
          </a:solidFill>
          <a:round/>
          <a:headEnd/>
          <a:tailEnd/>
        </a:ln>
      </xdr:spPr>
      <xdr:txBody>
        <a:bodyPr vertOverflow="clip" wrap="square" lIns="91440" tIns="45720" rIns="91440" bIns="4572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22</a:t>
          </a:r>
        </a:p>
      </xdr:txBody>
    </xdr:sp>
    <xdr:clientData/>
  </xdr:twoCellAnchor>
  <xdr:twoCellAnchor>
    <xdr:from>
      <xdr:col>6</xdr:col>
      <xdr:colOff>0</xdr:colOff>
      <xdr:row>11</xdr:row>
      <xdr:rowOff>1171575</xdr:rowOff>
    </xdr:from>
    <xdr:to>
      <xdr:col>6</xdr:col>
      <xdr:colOff>0</xdr:colOff>
      <xdr:row>12</xdr:row>
      <xdr:rowOff>142875</xdr:rowOff>
    </xdr:to>
    <xdr:sp macro="" textlink="">
      <xdr:nvSpPr>
        <xdr:cNvPr id="197" name="Oval 61"/>
        <xdr:cNvSpPr>
          <a:spLocks noChangeArrowheads="1"/>
        </xdr:cNvSpPr>
      </xdr:nvSpPr>
      <xdr:spPr bwMode="auto">
        <a:xfrm>
          <a:off x="9134475" y="3228975"/>
          <a:ext cx="0" cy="142875"/>
        </a:xfrm>
        <a:prstGeom prst="ellipse">
          <a:avLst/>
        </a:prstGeom>
        <a:solidFill>
          <a:srgbClr val="FFFFFF"/>
        </a:solidFill>
        <a:ln w="9525">
          <a:solidFill>
            <a:srgbClr val="000000"/>
          </a:solidFill>
          <a:round/>
          <a:headEnd/>
          <a:tailEnd/>
        </a:ln>
      </xdr:spPr>
      <xdr:txBody>
        <a:bodyPr vertOverflow="clip" wrap="square" lIns="91440" tIns="45720" rIns="91440" bIns="4572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23</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23</a:t>
          </a:r>
        </a:p>
      </xdr:txBody>
    </xdr:sp>
    <xdr:clientData/>
  </xdr:twoCellAnchor>
  <xdr:twoCellAnchor>
    <xdr:from>
      <xdr:col>6</xdr:col>
      <xdr:colOff>0</xdr:colOff>
      <xdr:row>11</xdr:row>
      <xdr:rowOff>1171575</xdr:rowOff>
    </xdr:from>
    <xdr:to>
      <xdr:col>6</xdr:col>
      <xdr:colOff>0</xdr:colOff>
      <xdr:row>12</xdr:row>
      <xdr:rowOff>142875</xdr:rowOff>
    </xdr:to>
    <xdr:sp macro="" textlink="">
      <xdr:nvSpPr>
        <xdr:cNvPr id="198" name="Oval 62"/>
        <xdr:cNvSpPr>
          <a:spLocks noChangeArrowheads="1"/>
        </xdr:cNvSpPr>
      </xdr:nvSpPr>
      <xdr:spPr bwMode="auto">
        <a:xfrm>
          <a:off x="9134475" y="3228975"/>
          <a:ext cx="0" cy="142875"/>
        </a:xfrm>
        <a:prstGeom prst="ellipse">
          <a:avLst/>
        </a:prstGeom>
        <a:solidFill>
          <a:srgbClr val="FFFFFF"/>
        </a:solidFill>
        <a:ln w="9525">
          <a:solidFill>
            <a:srgbClr val="000000"/>
          </a:solidFill>
          <a:round/>
          <a:headEnd/>
          <a:tailEnd/>
        </a:ln>
      </xdr:spPr>
      <xdr:txBody>
        <a:bodyPr vertOverflow="clip" wrap="square" lIns="91440" tIns="45720" rIns="91440" bIns="4572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24</a:t>
          </a:r>
        </a:p>
      </xdr:txBody>
    </xdr:sp>
    <xdr:clientData/>
  </xdr:twoCellAnchor>
  <xdr:twoCellAnchor>
    <xdr:from>
      <xdr:col>6</xdr:col>
      <xdr:colOff>0</xdr:colOff>
      <xdr:row>11</xdr:row>
      <xdr:rowOff>1038225</xdr:rowOff>
    </xdr:from>
    <xdr:to>
      <xdr:col>6</xdr:col>
      <xdr:colOff>0</xdr:colOff>
      <xdr:row>12</xdr:row>
      <xdr:rowOff>9525</xdr:rowOff>
    </xdr:to>
    <xdr:sp macro="" textlink="">
      <xdr:nvSpPr>
        <xdr:cNvPr id="199" name="Oval 63"/>
        <xdr:cNvSpPr>
          <a:spLocks noChangeArrowheads="1"/>
        </xdr:cNvSpPr>
      </xdr:nvSpPr>
      <xdr:spPr bwMode="auto">
        <a:xfrm>
          <a:off x="9134475" y="3228975"/>
          <a:ext cx="0" cy="9525"/>
        </a:xfrm>
        <a:prstGeom prst="ellipse">
          <a:avLst/>
        </a:prstGeom>
        <a:solidFill>
          <a:srgbClr val="FFFFFF"/>
        </a:solidFill>
        <a:ln w="9525">
          <a:solidFill>
            <a:srgbClr val="000000"/>
          </a:solidFill>
          <a:round/>
          <a:headEnd/>
          <a:tailEnd/>
        </a:ln>
      </xdr:spPr>
      <xdr:txBody>
        <a:bodyPr vertOverflow="clip" wrap="square" lIns="91440" tIns="45720" rIns="91440" bIns="45720" anchor="t" upright="1"/>
        <a:lstStyle/>
        <a:p>
          <a:pPr marL="0" marR="0" lvl="0" indent="0" algn="dist" defTabSz="914400" rtl="0" eaLnBrk="1" fontAlgn="auto" latinLnBrk="0" hangingPunct="1">
            <a:lnSpc>
              <a:spcPct val="1000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2525</a:t>
          </a:r>
        </a:p>
        <a:p>
          <a:pPr marL="0" marR="0" lvl="0" indent="0" algn="dist" defTabSz="914400" rtl="0" eaLnBrk="1" fontAlgn="auto" latinLnBrk="0" hangingPunct="1">
            <a:lnSpc>
              <a:spcPct val="1000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85</a:t>
          </a:r>
        </a:p>
      </xdr:txBody>
    </xdr:sp>
    <xdr:clientData/>
  </xdr:twoCellAnchor>
  <xdr:twoCellAnchor>
    <xdr:from>
      <xdr:col>5</xdr:col>
      <xdr:colOff>0</xdr:colOff>
      <xdr:row>11</xdr:row>
      <xdr:rowOff>1181100</xdr:rowOff>
    </xdr:from>
    <xdr:to>
      <xdr:col>5</xdr:col>
      <xdr:colOff>0</xdr:colOff>
      <xdr:row>12</xdr:row>
      <xdr:rowOff>152400</xdr:rowOff>
    </xdr:to>
    <xdr:sp macro="" textlink="">
      <xdr:nvSpPr>
        <xdr:cNvPr id="200" name="Oval 135"/>
        <xdr:cNvSpPr>
          <a:spLocks noChangeArrowheads="1"/>
        </xdr:cNvSpPr>
      </xdr:nvSpPr>
      <xdr:spPr bwMode="auto">
        <a:xfrm>
          <a:off x="8296275" y="3228975"/>
          <a:ext cx="0" cy="152400"/>
        </a:xfrm>
        <a:prstGeom prst="ellipse">
          <a:avLst/>
        </a:prstGeom>
        <a:solidFill>
          <a:srgbClr val="FFFFFF"/>
        </a:solidFill>
        <a:ln w="9525">
          <a:solidFill>
            <a:srgbClr val="000000"/>
          </a:solidFill>
          <a:round/>
          <a:headEnd/>
          <a:tailEnd/>
        </a:ln>
      </xdr:spPr>
      <xdr:txBody>
        <a:bodyPr vertOverflow="clip" wrap="square" lIns="91440" tIns="45720" rIns="91440" bIns="4572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17</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17</a:t>
          </a:r>
        </a:p>
      </xdr:txBody>
    </xdr:sp>
    <xdr:clientData/>
  </xdr:twoCellAnchor>
  <xdr:twoCellAnchor>
    <xdr:from>
      <xdr:col>5</xdr:col>
      <xdr:colOff>0</xdr:colOff>
      <xdr:row>11</xdr:row>
      <xdr:rowOff>1171575</xdr:rowOff>
    </xdr:from>
    <xdr:to>
      <xdr:col>5</xdr:col>
      <xdr:colOff>0</xdr:colOff>
      <xdr:row>12</xdr:row>
      <xdr:rowOff>142875</xdr:rowOff>
    </xdr:to>
    <xdr:sp macro="" textlink="">
      <xdr:nvSpPr>
        <xdr:cNvPr id="201" name="Oval 136"/>
        <xdr:cNvSpPr>
          <a:spLocks noChangeArrowheads="1"/>
        </xdr:cNvSpPr>
      </xdr:nvSpPr>
      <xdr:spPr bwMode="auto">
        <a:xfrm>
          <a:off x="8296275" y="3228975"/>
          <a:ext cx="0" cy="142875"/>
        </a:xfrm>
        <a:prstGeom prst="ellipse">
          <a:avLst/>
        </a:prstGeom>
        <a:solidFill>
          <a:srgbClr val="FFFFFF"/>
        </a:solidFill>
        <a:ln w="9525">
          <a:solidFill>
            <a:srgbClr val="000000"/>
          </a:solidFill>
          <a:round/>
          <a:headEnd/>
          <a:tailEnd/>
        </a:ln>
      </xdr:spPr>
      <xdr:txBody>
        <a:bodyPr vertOverflow="clip" wrap="square" lIns="91440" tIns="45720" rIns="91440" bIns="4572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18</a:t>
          </a:r>
        </a:p>
        <a:p>
          <a:pPr marL="0" marR="0" lvl="0" indent="0" algn="l" defTabSz="914400" rtl="0" eaLnBrk="1" fontAlgn="auto" latinLnBrk="0" hangingPunct="1">
            <a:lnSpc>
              <a:spcPts val="7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18</a:t>
          </a:r>
        </a:p>
        <a:p>
          <a:pPr marL="0" marR="0" lvl="0" indent="0" algn="l" defTabSz="914400" rtl="0" eaLnBrk="1" fontAlgn="auto" latinLnBrk="0" hangingPunct="1">
            <a:lnSpc>
              <a:spcPts val="7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18</a:t>
          </a:r>
        </a:p>
      </xdr:txBody>
    </xdr:sp>
    <xdr:clientData/>
  </xdr:twoCellAnchor>
  <xdr:twoCellAnchor>
    <xdr:from>
      <xdr:col>5</xdr:col>
      <xdr:colOff>0</xdr:colOff>
      <xdr:row>11</xdr:row>
      <xdr:rowOff>1171575</xdr:rowOff>
    </xdr:from>
    <xdr:to>
      <xdr:col>5</xdr:col>
      <xdr:colOff>0</xdr:colOff>
      <xdr:row>12</xdr:row>
      <xdr:rowOff>142875</xdr:rowOff>
    </xdr:to>
    <xdr:sp macro="" textlink="">
      <xdr:nvSpPr>
        <xdr:cNvPr id="202" name="Oval 137"/>
        <xdr:cNvSpPr>
          <a:spLocks noChangeArrowheads="1"/>
        </xdr:cNvSpPr>
      </xdr:nvSpPr>
      <xdr:spPr bwMode="auto">
        <a:xfrm>
          <a:off x="8296275" y="3228975"/>
          <a:ext cx="0" cy="142875"/>
        </a:xfrm>
        <a:prstGeom prst="ellipse">
          <a:avLst/>
        </a:prstGeom>
        <a:solidFill>
          <a:srgbClr val="FFFFFF"/>
        </a:solidFill>
        <a:ln w="9525">
          <a:solidFill>
            <a:srgbClr val="000000"/>
          </a:solidFill>
          <a:round/>
          <a:headEnd/>
          <a:tailEnd/>
        </a:ln>
      </xdr:spPr>
      <xdr:txBody>
        <a:bodyPr vertOverflow="clip" wrap="square" lIns="91440" tIns="45720" rIns="91440" bIns="4572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19</a:t>
          </a:r>
        </a:p>
      </xdr:txBody>
    </xdr:sp>
    <xdr:clientData/>
  </xdr:twoCellAnchor>
  <xdr:twoCellAnchor>
    <xdr:from>
      <xdr:col>5</xdr:col>
      <xdr:colOff>0</xdr:colOff>
      <xdr:row>11</xdr:row>
      <xdr:rowOff>1171575</xdr:rowOff>
    </xdr:from>
    <xdr:to>
      <xdr:col>5</xdr:col>
      <xdr:colOff>0</xdr:colOff>
      <xdr:row>12</xdr:row>
      <xdr:rowOff>142875</xdr:rowOff>
    </xdr:to>
    <xdr:sp macro="" textlink="">
      <xdr:nvSpPr>
        <xdr:cNvPr id="203" name="Oval 138"/>
        <xdr:cNvSpPr>
          <a:spLocks noChangeArrowheads="1"/>
        </xdr:cNvSpPr>
      </xdr:nvSpPr>
      <xdr:spPr bwMode="auto">
        <a:xfrm>
          <a:off x="8296275" y="3228975"/>
          <a:ext cx="0" cy="142875"/>
        </a:xfrm>
        <a:prstGeom prst="ellipse">
          <a:avLst/>
        </a:prstGeom>
        <a:solidFill>
          <a:srgbClr val="FFFFFF"/>
        </a:solidFill>
        <a:ln w="9525">
          <a:solidFill>
            <a:srgbClr val="000000"/>
          </a:solidFill>
          <a:round/>
          <a:headEnd/>
          <a:tailEnd/>
        </a:ln>
      </xdr:spPr>
      <xdr:txBody>
        <a:bodyPr vertOverflow="clip" wrap="square" lIns="91440" tIns="45720" rIns="91440" bIns="4572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20</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20</a:t>
          </a:r>
        </a:p>
      </xdr:txBody>
    </xdr:sp>
    <xdr:clientData/>
  </xdr:twoCellAnchor>
  <xdr:twoCellAnchor>
    <xdr:from>
      <xdr:col>6</xdr:col>
      <xdr:colOff>0</xdr:colOff>
      <xdr:row>11</xdr:row>
      <xdr:rowOff>1171575</xdr:rowOff>
    </xdr:from>
    <xdr:to>
      <xdr:col>6</xdr:col>
      <xdr:colOff>0</xdr:colOff>
      <xdr:row>12</xdr:row>
      <xdr:rowOff>142875</xdr:rowOff>
    </xdr:to>
    <xdr:sp macro="" textlink="">
      <xdr:nvSpPr>
        <xdr:cNvPr id="204" name="Oval 140"/>
        <xdr:cNvSpPr>
          <a:spLocks noChangeArrowheads="1"/>
        </xdr:cNvSpPr>
      </xdr:nvSpPr>
      <xdr:spPr bwMode="auto">
        <a:xfrm>
          <a:off x="9134475" y="3228975"/>
          <a:ext cx="0" cy="142875"/>
        </a:xfrm>
        <a:prstGeom prst="ellipse">
          <a:avLst/>
        </a:prstGeom>
        <a:solidFill>
          <a:srgbClr val="FFFFFF"/>
        </a:solidFill>
        <a:ln w="9525">
          <a:solidFill>
            <a:srgbClr val="000000"/>
          </a:solidFill>
          <a:round/>
          <a:headEnd/>
          <a:tailEnd/>
        </a:ln>
      </xdr:spPr>
      <xdr:txBody>
        <a:bodyPr vertOverflow="clip" wrap="square" lIns="91440" tIns="45720" rIns="91440" bIns="4572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22</a:t>
          </a:r>
        </a:p>
      </xdr:txBody>
    </xdr:sp>
    <xdr:clientData/>
  </xdr:twoCellAnchor>
  <xdr:twoCellAnchor>
    <xdr:from>
      <xdr:col>6</xdr:col>
      <xdr:colOff>0</xdr:colOff>
      <xdr:row>11</xdr:row>
      <xdr:rowOff>1171575</xdr:rowOff>
    </xdr:from>
    <xdr:to>
      <xdr:col>6</xdr:col>
      <xdr:colOff>0</xdr:colOff>
      <xdr:row>12</xdr:row>
      <xdr:rowOff>142875</xdr:rowOff>
    </xdr:to>
    <xdr:sp macro="" textlink="">
      <xdr:nvSpPr>
        <xdr:cNvPr id="205" name="Oval 141"/>
        <xdr:cNvSpPr>
          <a:spLocks noChangeArrowheads="1"/>
        </xdr:cNvSpPr>
      </xdr:nvSpPr>
      <xdr:spPr bwMode="auto">
        <a:xfrm>
          <a:off x="9134475" y="3228975"/>
          <a:ext cx="0" cy="142875"/>
        </a:xfrm>
        <a:prstGeom prst="ellipse">
          <a:avLst/>
        </a:prstGeom>
        <a:solidFill>
          <a:srgbClr val="FFFFFF"/>
        </a:solidFill>
        <a:ln w="9525">
          <a:solidFill>
            <a:srgbClr val="000000"/>
          </a:solidFill>
          <a:round/>
          <a:headEnd/>
          <a:tailEnd/>
        </a:ln>
      </xdr:spPr>
      <xdr:txBody>
        <a:bodyPr vertOverflow="clip" wrap="square" lIns="91440" tIns="45720" rIns="91440" bIns="4572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23</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23</a:t>
          </a:r>
        </a:p>
      </xdr:txBody>
    </xdr:sp>
    <xdr:clientData/>
  </xdr:twoCellAnchor>
  <xdr:twoCellAnchor>
    <xdr:from>
      <xdr:col>6</xdr:col>
      <xdr:colOff>0</xdr:colOff>
      <xdr:row>11</xdr:row>
      <xdr:rowOff>1171575</xdr:rowOff>
    </xdr:from>
    <xdr:to>
      <xdr:col>6</xdr:col>
      <xdr:colOff>0</xdr:colOff>
      <xdr:row>12</xdr:row>
      <xdr:rowOff>142875</xdr:rowOff>
    </xdr:to>
    <xdr:sp macro="" textlink="">
      <xdr:nvSpPr>
        <xdr:cNvPr id="206" name="Oval 142"/>
        <xdr:cNvSpPr>
          <a:spLocks noChangeArrowheads="1"/>
        </xdr:cNvSpPr>
      </xdr:nvSpPr>
      <xdr:spPr bwMode="auto">
        <a:xfrm>
          <a:off x="9134475" y="3228975"/>
          <a:ext cx="0" cy="142875"/>
        </a:xfrm>
        <a:prstGeom prst="ellipse">
          <a:avLst/>
        </a:prstGeom>
        <a:solidFill>
          <a:srgbClr val="FFFFFF"/>
        </a:solidFill>
        <a:ln w="9525">
          <a:solidFill>
            <a:srgbClr val="000000"/>
          </a:solidFill>
          <a:round/>
          <a:headEnd/>
          <a:tailEnd/>
        </a:ln>
      </xdr:spPr>
      <xdr:txBody>
        <a:bodyPr vertOverflow="clip" wrap="square" lIns="91440" tIns="45720" rIns="91440" bIns="4572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24</a:t>
          </a:r>
        </a:p>
      </xdr:txBody>
    </xdr:sp>
    <xdr:clientData/>
  </xdr:twoCellAnchor>
  <xdr:twoCellAnchor>
    <xdr:from>
      <xdr:col>6</xdr:col>
      <xdr:colOff>0</xdr:colOff>
      <xdr:row>11</xdr:row>
      <xdr:rowOff>1038225</xdr:rowOff>
    </xdr:from>
    <xdr:to>
      <xdr:col>6</xdr:col>
      <xdr:colOff>0</xdr:colOff>
      <xdr:row>12</xdr:row>
      <xdr:rowOff>9525</xdr:rowOff>
    </xdr:to>
    <xdr:sp macro="" textlink="">
      <xdr:nvSpPr>
        <xdr:cNvPr id="207" name="Oval 143"/>
        <xdr:cNvSpPr>
          <a:spLocks noChangeArrowheads="1"/>
        </xdr:cNvSpPr>
      </xdr:nvSpPr>
      <xdr:spPr bwMode="auto">
        <a:xfrm>
          <a:off x="9134475" y="3228975"/>
          <a:ext cx="0" cy="9525"/>
        </a:xfrm>
        <a:prstGeom prst="ellipse">
          <a:avLst/>
        </a:prstGeom>
        <a:solidFill>
          <a:srgbClr val="FFFFFF"/>
        </a:solidFill>
        <a:ln w="9525">
          <a:solidFill>
            <a:srgbClr val="000000"/>
          </a:solidFill>
          <a:round/>
          <a:headEnd/>
          <a:tailEnd/>
        </a:ln>
      </xdr:spPr>
      <xdr:txBody>
        <a:bodyPr vertOverflow="clip" wrap="square" lIns="91440" tIns="45720" rIns="91440" bIns="45720" anchor="t" upright="1"/>
        <a:lstStyle/>
        <a:p>
          <a:pPr marL="0" marR="0" lvl="0" indent="0" algn="dist" defTabSz="914400" rtl="0" eaLnBrk="1" fontAlgn="auto" latinLnBrk="0" hangingPunct="1">
            <a:lnSpc>
              <a:spcPct val="1000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2525</a:t>
          </a:r>
        </a:p>
        <a:p>
          <a:pPr marL="0" marR="0" lvl="0" indent="0" algn="dist" defTabSz="914400" rtl="0" eaLnBrk="1" fontAlgn="auto" latinLnBrk="0" hangingPunct="1">
            <a:lnSpc>
              <a:spcPct val="1000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85</a:t>
          </a:r>
        </a:p>
      </xdr:txBody>
    </xdr:sp>
    <xdr:clientData/>
  </xdr:twoCellAnchor>
  <xdr:twoCellAnchor>
    <xdr:from>
      <xdr:col>5</xdr:col>
      <xdr:colOff>0</xdr:colOff>
      <xdr:row>11</xdr:row>
      <xdr:rowOff>1181100</xdr:rowOff>
    </xdr:from>
    <xdr:to>
      <xdr:col>5</xdr:col>
      <xdr:colOff>0</xdr:colOff>
      <xdr:row>12</xdr:row>
      <xdr:rowOff>152400</xdr:rowOff>
    </xdr:to>
    <xdr:sp macro="" textlink="">
      <xdr:nvSpPr>
        <xdr:cNvPr id="208" name="Oval 55"/>
        <xdr:cNvSpPr>
          <a:spLocks noChangeArrowheads="1"/>
        </xdr:cNvSpPr>
      </xdr:nvSpPr>
      <xdr:spPr bwMode="auto">
        <a:xfrm>
          <a:off x="8296275" y="3228975"/>
          <a:ext cx="0" cy="152400"/>
        </a:xfrm>
        <a:prstGeom prst="ellipse">
          <a:avLst/>
        </a:prstGeom>
        <a:solidFill>
          <a:srgbClr val="FFFFFF"/>
        </a:solidFill>
        <a:ln w="9525">
          <a:solidFill>
            <a:srgbClr val="000000"/>
          </a:solidFill>
          <a:round/>
          <a:headEnd/>
          <a:tailEnd/>
        </a:ln>
      </xdr:spPr>
      <xdr:txBody>
        <a:bodyPr vertOverflow="clip" wrap="square" lIns="91440" tIns="45720" rIns="91440" bIns="45720" anchor="t" upright="1"/>
        <a:lstStyle/>
        <a:p>
          <a:pPr marL="0" marR="0" lvl="0" indent="0" algn="l" defTabSz="914400" rtl="1" eaLnBrk="1" fontAlgn="auto" latinLnBrk="0" hangingPunct="1">
            <a:lnSpc>
              <a:spcPct val="1000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17</a:t>
          </a:r>
        </a:p>
        <a:p>
          <a:pPr marL="0" marR="0" lvl="0" indent="0" algn="l" defTabSz="914400" rtl="1" eaLnBrk="1" fontAlgn="auto" latinLnBrk="0" hangingPunct="1">
            <a:lnSpc>
              <a:spcPct val="1000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17</a:t>
          </a:r>
        </a:p>
      </xdr:txBody>
    </xdr:sp>
    <xdr:clientData/>
  </xdr:twoCellAnchor>
  <xdr:twoCellAnchor>
    <xdr:from>
      <xdr:col>5</xdr:col>
      <xdr:colOff>0</xdr:colOff>
      <xdr:row>11</xdr:row>
      <xdr:rowOff>1171575</xdr:rowOff>
    </xdr:from>
    <xdr:to>
      <xdr:col>5</xdr:col>
      <xdr:colOff>0</xdr:colOff>
      <xdr:row>12</xdr:row>
      <xdr:rowOff>142875</xdr:rowOff>
    </xdr:to>
    <xdr:sp macro="" textlink="">
      <xdr:nvSpPr>
        <xdr:cNvPr id="209" name="Oval 56"/>
        <xdr:cNvSpPr>
          <a:spLocks noChangeArrowheads="1"/>
        </xdr:cNvSpPr>
      </xdr:nvSpPr>
      <xdr:spPr bwMode="auto">
        <a:xfrm>
          <a:off x="8296275" y="3228975"/>
          <a:ext cx="0" cy="142875"/>
        </a:xfrm>
        <a:prstGeom prst="ellipse">
          <a:avLst/>
        </a:prstGeom>
        <a:solidFill>
          <a:srgbClr val="FFFFFF"/>
        </a:solidFill>
        <a:ln w="9525">
          <a:solidFill>
            <a:srgbClr val="000000"/>
          </a:solidFill>
          <a:round/>
          <a:headEnd/>
          <a:tailEnd/>
        </a:ln>
      </xdr:spPr>
      <xdr:txBody>
        <a:bodyPr vertOverflow="clip" wrap="square" lIns="91440" tIns="45720" rIns="91440" bIns="45720" anchor="t" upright="1"/>
        <a:lstStyle/>
        <a:p>
          <a:pPr marL="0" marR="0" lvl="0" indent="0" algn="l" defTabSz="914400" rtl="1" eaLnBrk="1" fontAlgn="auto" latinLnBrk="0" hangingPunct="1">
            <a:lnSpc>
              <a:spcPct val="1000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18</a:t>
          </a:r>
        </a:p>
        <a:p>
          <a:pPr marL="0" marR="0" lvl="0" indent="0" algn="l" defTabSz="914400" rtl="1" eaLnBrk="1" fontAlgn="auto" latinLnBrk="0" hangingPunct="1">
            <a:lnSpc>
              <a:spcPts val="7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18</a:t>
          </a:r>
        </a:p>
        <a:p>
          <a:pPr marL="0" marR="0" lvl="0" indent="0" algn="l" defTabSz="914400" rtl="1" eaLnBrk="1" fontAlgn="auto" latinLnBrk="0" hangingPunct="1">
            <a:lnSpc>
              <a:spcPts val="7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18</a:t>
          </a:r>
        </a:p>
      </xdr:txBody>
    </xdr:sp>
    <xdr:clientData/>
  </xdr:twoCellAnchor>
  <xdr:twoCellAnchor>
    <xdr:from>
      <xdr:col>5</xdr:col>
      <xdr:colOff>0</xdr:colOff>
      <xdr:row>11</xdr:row>
      <xdr:rowOff>1171575</xdr:rowOff>
    </xdr:from>
    <xdr:to>
      <xdr:col>5</xdr:col>
      <xdr:colOff>0</xdr:colOff>
      <xdr:row>12</xdr:row>
      <xdr:rowOff>142875</xdr:rowOff>
    </xdr:to>
    <xdr:sp macro="" textlink="">
      <xdr:nvSpPr>
        <xdr:cNvPr id="210" name="Oval 57"/>
        <xdr:cNvSpPr>
          <a:spLocks noChangeArrowheads="1"/>
        </xdr:cNvSpPr>
      </xdr:nvSpPr>
      <xdr:spPr bwMode="auto">
        <a:xfrm>
          <a:off x="8296275" y="3228975"/>
          <a:ext cx="0" cy="142875"/>
        </a:xfrm>
        <a:prstGeom prst="ellipse">
          <a:avLst/>
        </a:prstGeom>
        <a:solidFill>
          <a:srgbClr val="FFFFFF"/>
        </a:solidFill>
        <a:ln w="9525">
          <a:solidFill>
            <a:srgbClr val="000000"/>
          </a:solidFill>
          <a:round/>
          <a:headEnd/>
          <a:tailEnd/>
        </a:ln>
      </xdr:spPr>
      <xdr:txBody>
        <a:bodyPr vertOverflow="clip" wrap="square" lIns="91440" tIns="45720" rIns="91440" bIns="45720" anchor="t" upright="1"/>
        <a:lstStyle/>
        <a:p>
          <a:pPr marL="0" marR="0" lvl="0" indent="0" algn="l" defTabSz="914400" rtl="1" eaLnBrk="1" fontAlgn="auto" latinLnBrk="0" hangingPunct="1">
            <a:lnSpc>
              <a:spcPct val="1000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19</a:t>
          </a:r>
        </a:p>
      </xdr:txBody>
    </xdr:sp>
    <xdr:clientData/>
  </xdr:twoCellAnchor>
  <xdr:twoCellAnchor>
    <xdr:from>
      <xdr:col>5</xdr:col>
      <xdr:colOff>0</xdr:colOff>
      <xdr:row>11</xdr:row>
      <xdr:rowOff>1171575</xdr:rowOff>
    </xdr:from>
    <xdr:to>
      <xdr:col>5</xdr:col>
      <xdr:colOff>0</xdr:colOff>
      <xdr:row>12</xdr:row>
      <xdr:rowOff>142875</xdr:rowOff>
    </xdr:to>
    <xdr:sp macro="" textlink="">
      <xdr:nvSpPr>
        <xdr:cNvPr id="211" name="Oval 58"/>
        <xdr:cNvSpPr>
          <a:spLocks noChangeArrowheads="1"/>
        </xdr:cNvSpPr>
      </xdr:nvSpPr>
      <xdr:spPr bwMode="auto">
        <a:xfrm>
          <a:off x="8296275" y="3228975"/>
          <a:ext cx="0" cy="142875"/>
        </a:xfrm>
        <a:prstGeom prst="ellipse">
          <a:avLst/>
        </a:prstGeom>
        <a:solidFill>
          <a:srgbClr val="FFFFFF"/>
        </a:solidFill>
        <a:ln w="9525">
          <a:solidFill>
            <a:srgbClr val="000000"/>
          </a:solidFill>
          <a:round/>
          <a:headEnd/>
          <a:tailEnd/>
        </a:ln>
      </xdr:spPr>
      <xdr:txBody>
        <a:bodyPr vertOverflow="clip" wrap="square" lIns="91440" tIns="45720" rIns="91440" bIns="45720" anchor="t" upright="1"/>
        <a:lstStyle/>
        <a:p>
          <a:pPr marL="0" marR="0" lvl="0" indent="0" algn="l" defTabSz="914400" rtl="1" eaLnBrk="1" fontAlgn="auto" latinLnBrk="0" hangingPunct="1">
            <a:lnSpc>
              <a:spcPct val="1000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20</a:t>
          </a:r>
        </a:p>
        <a:p>
          <a:pPr marL="0" marR="0" lvl="0" indent="0" algn="l" defTabSz="914400" rtl="1" eaLnBrk="1" fontAlgn="auto" latinLnBrk="0" hangingPunct="1">
            <a:lnSpc>
              <a:spcPct val="1000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20</a:t>
          </a:r>
        </a:p>
      </xdr:txBody>
    </xdr:sp>
    <xdr:clientData/>
  </xdr:twoCellAnchor>
  <xdr:twoCellAnchor>
    <xdr:from>
      <xdr:col>6</xdr:col>
      <xdr:colOff>0</xdr:colOff>
      <xdr:row>11</xdr:row>
      <xdr:rowOff>1171575</xdr:rowOff>
    </xdr:from>
    <xdr:to>
      <xdr:col>6</xdr:col>
      <xdr:colOff>0</xdr:colOff>
      <xdr:row>12</xdr:row>
      <xdr:rowOff>142875</xdr:rowOff>
    </xdr:to>
    <xdr:sp macro="" textlink="">
      <xdr:nvSpPr>
        <xdr:cNvPr id="212" name="Oval 60"/>
        <xdr:cNvSpPr>
          <a:spLocks noChangeArrowheads="1"/>
        </xdr:cNvSpPr>
      </xdr:nvSpPr>
      <xdr:spPr bwMode="auto">
        <a:xfrm>
          <a:off x="9134475" y="3228975"/>
          <a:ext cx="0" cy="142875"/>
        </a:xfrm>
        <a:prstGeom prst="ellipse">
          <a:avLst/>
        </a:prstGeom>
        <a:solidFill>
          <a:srgbClr val="FFFFFF"/>
        </a:solidFill>
        <a:ln w="9525">
          <a:solidFill>
            <a:srgbClr val="000000"/>
          </a:solidFill>
          <a:round/>
          <a:headEnd/>
          <a:tailEnd/>
        </a:ln>
      </xdr:spPr>
      <xdr:txBody>
        <a:bodyPr vertOverflow="clip" wrap="square" lIns="91440" tIns="45720" rIns="91440" bIns="45720" anchor="t" upright="1"/>
        <a:lstStyle/>
        <a:p>
          <a:pPr marL="0" marR="0" lvl="0" indent="0" algn="l" defTabSz="914400" rtl="1" eaLnBrk="1" fontAlgn="auto" latinLnBrk="0" hangingPunct="1">
            <a:lnSpc>
              <a:spcPct val="1000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22</a:t>
          </a:r>
        </a:p>
      </xdr:txBody>
    </xdr:sp>
    <xdr:clientData/>
  </xdr:twoCellAnchor>
  <xdr:twoCellAnchor>
    <xdr:from>
      <xdr:col>6</xdr:col>
      <xdr:colOff>0</xdr:colOff>
      <xdr:row>11</xdr:row>
      <xdr:rowOff>1171575</xdr:rowOff>
    </xdr:from>
    <xdr:to>
      <xdr:col>6</xdr:col>
      <xdr:colOff>0</xdr:colOff>
      <xdr:row>12</xdr:row>
      <xdr:rowOff>142875</xdr:rowOff>
    </xdr:to>
    <xdr:sp macro="" textlink="">
      <xdr:nvSpPr>
        <xdr:cNvPr id="213" name="Oval 61"/>
        <xdr:cNvSpPr>
          <a:spLocks noChangeArrowheads="1"/>
        </xdr:cNvSpPr>
      </xdr:nvSpPr>
      <xdr:spPr bwMode="auto">
        <a:xfrm>
          <a:off x="9134475" y="3228975"/>
          <a:ext cx="0" cy="142875"/>
        </a:xfrm>
        <a:prstGeom prst="ellipse">
          <a:avLst/>
        </a:prstGeom>
        <a:solidFill>
          <a:srgbClr val="FFFFFF"/>
        </a:solidFill>
        <a:ln w="9525">
          <a:solidFill>
            <a:srgbClr val="000000"/>
          </a:solidFill>
          <a:round/>
          <a:headEnd/>
          <a:tailEnd/>
        </a:ln>
      </xdr:spPr>
      <xdr:txBody>
        <a:bodyPr vertOverflow="clip" wrap="square" lIns="91440" tIns="45720" rIns="91440" bIns="45720" anchor="t" upright="1"/>
        <a:lstStyle/>
        <a:p>
          <a:pPr marL="0" marR="0" lvl="0" indent="0" algn="l" defTabSz="914400" rtl="1" eaLnBrk="1" fontAlgn="auto" latinLnBrk="0" hangingPunct="1">
            <a:lnSpc>
              <a:spcPct val="1000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23</a:t>
          </a:r>
        </a:p>
        <a:p>
          <a:pPr marL="0" marR="0" lvl="0" indent="0" algn="l" defTabSz="914400" rtl="1" eaLnBrk="1" fontAlgn="auto" latinLnBrk="0" hangingPunct="1">
            <a:lnSpc>
              <a:spcPct val="1000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23</a:t>
          </a:r>
        </a:p>
      </xdr:txBody>
    </xdr:sp>
    <xdr:clientData/>
  </xdr:twoCellAnchor>
  <xdr:twoCellAnchor>
    <xdr:from>
      <xdr:col>6</xdr:col>
      <xdr:colOff>0</xdr:colOff>
      <xdr:row>11</xdr:row>
      <xdr:rowOff>1171575</xdr:rowOff>
    </xdr:from>
    <xdr:to>
      <xdr:col>6</xdr:col>
      <xdr:colOff>0</xdr:colOff>
      <xdr:row>12</xdr:row>
      <xdr:rowOff>142875</xdr:rowOff>
    </xdr:to>
    <xdr:sp macro="" textlink="">
      <xdr:nvSpPr>
        <xdr:cNvPr id="214" name="Oval 62"/>
        <xdr:cNvSpPr>
          <a:spLocks noChangeArrowheads="1"/>
        </xdr:cNvSpPr>
      </xdr:nvSpPr>
      <xdr:spPr bwMode="auto">
        <a:xfrm>
          <a:off x="9134475" y="3228975"/>
          <a:ext cx="0" cy="142875"/>
        </a:xfrm>
        <a:prstGeom prst="ellipse">
          <a:avLst/>
        </a:prstGeom>
        <a:solidFill>
          <a:srgbClr val="FFFFFF"/>
        </a:solidFill>
        <a:ln w="9525">
          <a:solidFill>
            <a:srgbClr val="000000"/>
          </a:solidFill>
          <a:round/>
          <a:headEnd/>
          <a:tailEnd/>
        </a:ln>
      </xdr:spPr>
      <xdr:txBody>
        <a:bodyPr vertOverflow="clip" wrap="square" lIns="91440" tIns="45720" rIns="91440" bIns="45720" anchor="t" upright="1"/>
        <a:lstStyle/>
        <a:p>
          <a:pPr marL="0" marR="0" lvl="0" indent="0" algn="l" defTabSz="914400" rtl="1" eaLnBrk="1" fontAlgn="auto" latinLnBrk="0" hangingPunct="1">
            <a:lnSpc>
              <a:spcPct val="1000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24</a:t>
          </a:r>
        </a:p>
      </xdr:txBody>
    </xdr:sp>
    <xdr:clientData/>
  </xdr:twoCellAnchor>
  <xdr:twoCellAnchor>
    <xdr:from>
      <xdr:col>6</xdr:col>
      <xdr:colOff>0</xdr:colOff>
      <xdr:row>11</xdr:row>
      <xdr:rowOff>1038225</xdr:rowOff>
    </xdr:from>
    <xdr:to>
      <xdr:col>6</xdr:col>
      <xdr:colOff>0</xdr:colOff>
      <xdr:row>12</xdr:row>
      <xdr:rowOff>9525</xdr:rowOff>
    </xdr:to>
    <xdr:sp macro="" textlink="">
      <xdr:nvSpPr>
        <xdr:cNvPr id="215" name="Oval 63"/>
        <xdr:cNvSpPr>
          <a:spLocks noChangeArrowheads="1"/>
        </xdr:cNvSpPr>
      </xdr:nvSpPr>
      <xdr:spPr bwMode="auto">
        <a:xfrm>
          <a:off x="9134475" y="3228975"/>
          <a:ext cx="0" cy="9525"/>
        </a:xfrm>
        <a:prstGeom prst="ellipse">
          <a:avLst/>
        </a:prstGeom>
        <a:solidFill>
          <a:srgbClr val="FFFFFF"/>
        </a:solidFill>
        <a:ln w="9525">
          <a:solidFill>
            <a:srgbClr val="000000"/>
          </a:solidFill>
          <a:round/>
          <a:headEnd/>
          <a:tailEnd/>
        </a:ln>
      </xdr:spPr>
      <xdr:txBody>
        <a:bodyPr vertOverflow="clip" wrap="square" lIns="91440" tIns="45720" rIns="91440" bIns="45720" anchor="t" upright="1"/>
        <a:lstStyle/>
        <a:p>
          <a:pPr marL="0" marR="0" lvl="0" indent="0" algn="dist" defTabSz="914400" rtl="1" eaLnBrk="1" fontAlgn="auto" latinLnBrk="0" hangingPunct="1">
            <a:lnSpc>
              <a:spcPct val="1000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2525</a:t>
          </a:r>
        </a:p>
        <a:p>
          <a:pPr marL="0" marR="0" lvl="0" indent="0" algn="dist" defTabSz="914400" rtl="1" eaLnBrk="1" fontAlgn="auto" latinLnBrk="0" hangingPunct="1">
            <a:lnSpc>
              <a:spcPct val="1000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85</a:t>
          </a:r>
        </a:p>
      </xdr:txBody>
    </xdr:sp>
    <xdr:clientData/>
  </xdr:twoCellAnchor>
  <xdr:twoCellAnchor>
    <xdr:from>
      <xdr:col>5</xdr:col>
      <xdr:colOff>0</xdr:colOff>
      <xdr:row>11</xdr:row>
      <xdr:rowOff>1181100</xdr:rowOff>
    </xdr:from>
    <xdr:to>
      <xdr:col>5</xdr:col>
      <xdr:colOff>0</xdr:colOff>
      <xdr:row>12</xdr:row>
      <xdr:rowOff>152400</xdr:rowOff>
    </xdr:to>
    <xdr:sp macro="" textlink="">
      <xdr:nvSpPr>
        <xdr:cNvPr id="216" name="Oval 135"/>
        <xdr:cNvSpPr>
          <a:spLocks noChangeArrowheads="1"/>
        </xdr:cNvSpPr>
      </xdr:nvSpPr>
      <xdr:spPr bwMode="auto">
        <a:xfrm>
          <a:off x="8296275" y="3228975"/>
          <a:ext cx="0" cy="152400"/>
        </a:xfrm>
        <a:prstGeom prst="ellipse">
          <a:avLst/>
        </a:prstGeom>
        <a:solidFill>
          <a:srgbClr val="FFFFFF"/>
        </a:solidFill>
        <a:ln w="9525">
          <a:solidFill>
            <a:srgbClr val="000000"/>
          </a:solidFill>
          <a:round/>
          <a:headEnd/>
          <a:tailEnd/>
        </a:ln>
      </xdr:spPr>
      <xdr:txBody>
        <a:bodyPr vertOverflow="clip" wrap="square" lIns="91440" tIns="45720" rIns="91440" bIns="45720" anchor="t" upright="1"/>
        <a:lstStyle/>
        <a:p>
          <a:pPr marL="0" marR="0" lvl="0" indent="0" algn="l" defTabSz="914400" rtl="1" eaLnBrk="1" fontAlgn="auto" latinLnBrk="0" hangingPunct="1">
            <a:lnSpc>
              <a:spcPct val="1000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17</a:t>
          </a:r>
        </a:p>
        <a:p>
          <a:pPr marL="0" marR="0" lvl="0" indent="0" algn="l" defTabSz="914400" rtl="1" eaLnBrk="1" fontAlgn="auto" latinLnBrk="0" hangingPunct="1">
            <a:lnSpc>
              <a:spcPct val="1000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17</a:t>
          </a:r>
        </a:p>
      </xdr:txBody>
    </xdr:sp>
    <xdr:clientData/>
  </xdr:twoCellAnchor>
  <xdr:twoCellAnchor>
    <xdr:from>
      <xdr:col>5</xdr:col>
      <xdr:colOff>0</xdr:colOff>
      <xdr:row>11</xdr:row>
      <xdr:rowOff>1171575</xdr:rowOff>
    </xdr:from>
    <xdr:to>
      <xdr:col>5</xdr:col>
      <xdr:colOff>0</xdr:colOff>
      <xdr:row>12</xdr:row>
      <xdr:rowOff>142875</xdr:rowOff>
    </xdr:to>
    <xdr:sp macro="" textlink="">
      <xdr:nvSpPr>
        <xdr:cNvPr id="217" name="Oval 136"/>
        <xdr:cNvSpPr>
          <a:spLocks noChangeArrowheads="1"/>
        </xdr:cNvSpPr>
      </xdr:nvSpPr>
      <xdr:spPr bwMode="auto">
        <a:xfrm>
          <a:off x="8296275" y="3228975"/>
          <a:ext cx="0" cy="142875"/>
        </a:xfrm>
        <a:prstGeom prst="ellipse">
          <a:avLst/>
        </a:prstGeom>
        <a:solidFill>
          <a:srgbClr val="FFFFFF"/>
        </a:solidFill>
        <a:ln w="9525">
          <a:solidFill>
            <a:srgbClr val="000000"/>
          </a:solidFill>
          <a:round/>
          <a:headEnd/>
          <a:tailEnd/>
        </a:ln>
      </xdr:spPr>
      <xdr:txBody>
        <a:bodyPr vertOverflow="clip" wrap="square" lIns="91440" tIns="45720" rIns="91440" bIns="45720" anchor="t" upright="1"/>
        <a:lstStyle/>
        <a:p>
          <a:pPr marL="0" marR="0" lvl="0" indent="0" algn="l" defTabSz="914400" rtl="1" eaLnBrk="1" fontAlgn="auto" latinLnBrk="0" hangingPunct="1">
            <a:lnSpc>
              <a:spcPct val="1000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18</a:t>
          </a:r>
        </a:p>
        <a:p>
          <a:pPr marL="0" marR="0" lvl="0" indent="0" algn="l" defTabSz="914400" rtl="1" eaLnBrk="1" fontAlgn="auto" latinLnBrk="0" hangingPunct="1">
            <a:lnSpc>
              <a:spcPts val="7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18</a:t>
          </a:r>
        </a:p>
        <a:p>
          <a:pPr marL="0" marR="0" lvl="0" indent="0" algn="l" defTabSz="914400" rtl="1" eaLnBrk="1" fontAlgn="auto" latinLnBrk="0" hangingPunct="1">
            <a:lnSpc>
              <a:spcPts val="7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18</a:t>
          </a:r>
        </a:p>
      </xdr:txBody>
    </xdr:sp>
    <xdr:clientData/>
  </xdr:twoCellAnchor>
  <xdr:twoCellAnchor>
    <xdr:from>
      <xdr:col>5</xdr:col>
      <xdr:colOff>0</xdr:colOff>
      <xdr:row>11</xdr:row>
      <xdr:rowOff>1171575</xdr:rowOff>
    </xdr:from>
    <xdr:to>
      <xdr:col>5</xdr:col>
      <xdr:colOff>0</xdr:colOff>
      <xdr:row>12</xdr:row>
      <xdr:rowOff>142875</xdr:rowOff>
    </xdr:to>
    <xdr:sp macro="" textlink="">
      <xdr:nvSpPr>
        <xdr:cNvPr id="218" name="Oval 137"/>
        <xdr:cNvSpPr>
          <a:spLocks noChangeArrowheads="1"/>
        </xdr:cNvSpPr>
      </xdr:nvSpPr>
      <xdr:spPr bwMode="auto">
        <a:xfrm>
          <a:off x="8296275" y="3228975"/>
          <a:ext cx="0" cy="142875"/>
        </a:xfrm>
        <a:prstGeom prst="ellipse">
          <a:avLst/>
        </a:prstGeom>
        <a:solidFill>
          <a:srgbClr val="FFFFFF"/>
        </a:solidFill>
        <a:ln w="9525">
          <a:solidFill>
            <a:srgbClr val="000000"/>
          </a:solidFill>
          <a:round/>
          <a:headEnd/>
          <a:tailEnd/>
        </a:ln>
      </xdr:spPr>
      <xdr:txBody>
        <a:bodyPr vertOverflow="clip" wrap="square" lIns="91440" tIns="45720" rIns="91440" bIns="45720" anchor="t" upright="1"/>
        <a:lstStyle/>
        <a:p>
          <a:pPr marL="0" marR="0" lvl="0" indent="0" algn="l" defTabSz="914400" rtl="1" eaLnBrk="1" fontAlgn="auto" latinLnBrk="0" hangingPunct="1">
            <a:lnSpc>
              <a:spcPct val="1000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19</a:t>
          </a:r>
        </a:p>
      </xdr:txBody>
    </xdr:sp>
    <xdr:clientData/>
  </xdr:twoCellAnchor>
  <xdr:twoCellAnchor>
    <xdr:from>
      <xdr:col>5</xdr:col>
      <xdr:colOff>0</xdr:colOff>
      <xdr:row>11</xdr:row>
      <xdr:rowOff>1171575</xdr:rowOff>
    </xdr:from>
    <xdr:to>
      <xdr:col>5</xdr:col>
      <xdr:colOff>0</xdr:colOff>
      <xdr:row>12</xdr:row>
      <xdr:rowOff>142875</xdr:rowOff>
    </xdr:to>
    <xdr:sp macro="" textlink="">
      <xdr:nvSpPr>
        <xdr:cNvPr id="219" name="Oval 138"/>
        <xdr:cNvSpPr>
          <a:spLocks noChangeArrowheads="1"/>
        </xdr:cNvSpPr>
      </xdr:nvSpPr>
      <xdr:spPr bwMode="auto">
        <a:xfrm>
          <a:off x="8296275" y="3228975"/>
          <a:ext cx="0" cy="142875"/>
        </a:xfrm>
        <a:prstGeom prst="ellipse">
          <a:avLst/>
        </a:prstGeom>
        <a:solidFill>
          <a:srgbClr val="FFFFFF"/>
        </a:solidFill>
        <a:ln w="9525">
          <a:solidFill>
            <a:srgbClr val="000000"/>
          </a:solidFill>
          <a:round/>
          <a:headEnd/>
          <a:tailEnd/>
        </a:ln>
      </xdr:spPr>
      <xdr:txBody>
        <a:bodyPr vertOverflow="clip" wrap="square" lIns="91440" tIns="45720" rIns="91440" bIns="45720" anchor="t" upright="1"/>
        <a:lstStyle/>
        <a:p>
          <a:pPr marL="0" marR="0" lvl="0" indent="0" algn="l" defTabSz="914400" rtl="1" eaLnBrk="1" fontAlgn="auto" latinLnBrk="0" hangingPunct="1">
            <a:lnSpc>
              <a:spcPct val="1000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20</a:t>
          </a:r>
        </a:p>
        <a:p>
          <a:pPr marL="0" marR="0" lvl="0" indent="0" algn="l" defTabSz="914400" rtl="1" eaLnBrk="1" fontAlgn="auto" latinLnBrk="0" hangingPunct="1">
            <a:lnSpc>
              <a:spcPct val="1000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20</a:t>
          </a:r>
        </a:p>
      </xdr:txBody>
    </xdr:sp>
    <xdr:clientData/>
  </xdr:twoCellAnchor>
  <xdr:twoCellAnchor>
    <xdr:from>
      <xdr:col>6</xdr:col>
      <xdr:colOff>0</xdr:colOff>
      <xdr:row>11</xdr:row>
      <xdr:rowOff>1171575</xdr:rowOff>
    </xdr:from>
    <xdr:to>
      <xdr:col>6</xdr:col>
      <xdr:colOff>0</xdr:colOff>
      <xdr:row>12</xdr:row>
      <xdr:rowOff>142875</xdr:rowOff>
    </xdr:to>
    <xdr:sp macro="" textlink="">
      <xdr:nvSpPr>
        <xdr:cNvPr id="220" name="Oval 140"/>
        <xdr:cNvSpPr>
          <a:spLocks noChangeArrowheads="1"/>
        </xdr:cNvSpPr>
      </xdr:nvSpPr>
      <xdr:spPr bwMode="auto">
        <a:xfrm>
          <a:off x="9134475" y="3228975"/>
          <a:ext cx="0" cy="142875"/>
        </a:xfrm>
        <a:prstGeom prst="ellipse">
          <a:avLst/>
        </a:prstGeom>
        <a:solidFill>
          <a:srgbClr val="FFFFFF"/>
        </a:solidFill>
        <a:ln w="9525">
          <a:solidFill>
            <a:srgbClr val="000000"/>
          </a:solidFill>
          <a:round/>
          <a:headEnd/>
          <a:tailEnd/>
        </a:ln>
      </xdr:spPr>
      <xdr:txBody>
        <a:bodyPr vertOverflow="clip" wrap="square" lIns="91440" tIns="45720" rIns="91440" bIns="45720" anchor="t" upright="1"/>
        <a:lstStyle/>
        <a:p>
          <a:pPr marL="0" marR="0" lvl="0" indent="0" algn="l" defTabSz="914400" rtl="1" eaLnBrk="1" fontAlgn="auto" latinLnBrk="0" hangingPunct="1">
            <a:lnSpc>
              <a:spcPct val="1000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22</a:t>
          </a:r>
        </a:p>
      </xdr:txBody>
    </xdr:sp>
    <xdr:clientData/>
  </xdr:twoCellAnchor>
  <xdr:twoCellAnchor>
    <xdr:from>
      <xdr:col>6</xdr:col>
      <xdr:colOff>0</xdr:colOff>
      <xdr:row>11</xdr:row>
      <xdr:rowOff>1171575</xdr:rowOff>
    </xdr:from>
    <xdr:to>
      <xdr:col>6</xdr:col>
      <xdr:colOff>0</xdr:colOff>
      <xdr:row>12</xdr:row>
      <xdr:rowOff>142875</xdr:rowOff>
    </xdr:to>
    <xdr:sp macro="" textlink="">
      <xdr:nvSpPr>
        <xdr:cNvPr id="221" name="Oval 141"/>
        <xdr:cNvSpPr>
          <a:spLocks noChangeArrowheads="1"/>
        </xdr:cNvSpPr>
      </xdr:nvSpPr>
      <xdr:spPr bwMode="auto">
        <a:xfrm>
          <a:off x="9134475" y="3228975"/>
          <a:ext cx="0" cy="142875"/>
        </a:xfrm>
        <a:prstGeom prst="ellipse">
          <a:avLst/>
        </a:prstGeom>
        <a:solidFill>
          <a:srgbClr val="FFFFFF"/>
        </a:solidFill>
        <a:ln w="9525">
          <a:solidFill>
            <a:srgbClr val="000000"/>
          </a:solidFill>
          <a:round/>
          <a:headEnd/>
          <a:tailEnd/>
        </a:ln>
      </xdr:spPr>
      <xdr:txBody>
        <a:bodyPr vertOverflow="clip" wrap="square" lIns="91440" tIns="45720" rIns="91440" bIns="45720" anchor="t" upright="1"/>
        <a:lstStyle/>
        <a:p>
          <a:pPr marL="0" marR="0" lvl="0" indent="0" algn="l" defTabSz="914400" rtl="1" eaLnBrk="1" fontAlgn="auto" latinLnBrk="0" hangingPunct="1">
            <a:lnSpc>
              <a:spcPct val="1000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23</a:t>
          </a:r>
        </a:p>
        <a:p>
          <a:pPr marL="0" marR="0" lvl="0" indent="0" algn="l" defTabSz="914400" rtl="1" eaLnBrk="1" fontAlgn="auto" latinLnBrk="0" hangingPunct="1">
            <a:lnSpc>
              <a:spcPct val="1000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23</a:t>
          </a:r>
        </a:p>
      </xdr:txBody>
    </xdr:sp>
    <xdr:clientData/>
  </xdr:twoCellAnchor>
  <xdr:twoCellAnchor>
    <xdr:from>
      <xdr:col>6</xdr:col>
      <xdr:colOff>0</xdr:colOff>
      <xdr:row>11</xdr:row>
      <xdr:rowOff>1171575</xdr:rowOff>
    </xdr:from>
    <xdr:to>
      <xdr:col>6</xdr:col>
      <xdr:colOff>0</xdr:colOff>
      <xdr:row>12</xdr:row>
      <xdr:rowOff>142875</xdr:rowOff>
    </xdr:to>
    <xdr:sp macro="" textlink="">
      <xdr:nvSpPr>
        <xdr:cNvPr id="222" name="Oval 142"/>
        <xdr:cNvSpPr>
          <a:spLocks noChangeArrowheads="1"/>
        </xdr:cNvSpPr>
      </xdr:nvSpPr>
      <xdr:spPr bwMode="auto">
        <a:xfrm>
          <a:off x="9134475" y="3228975"/>
          <a:ext cx="0" cy="142875"/>
        </a:xfrm>
        <a:prstGeom prst="ellipse">
          <a:avLst/>
        </a:prstGeom>
        <a:solidFill>
          <a:srgbClr val="FFFFFF"/>
        </a:solidFill>
        <a:ln w="9525">
          <a:solidFill>
            <a:srgbClr val="000000"/>
          </a:solidFill>
          <a:round/>
          <a:headEnd/>
          <a:tailEnd/>
        </a:ln>
      </xdr:spPr>
      <xdr:txBody>
        <a:bodyPr vertOverflow="clip" wrap="square" lIns="91440" tIns="45720" rIns="91440" bIns="45720" anchor="t" upright="1"/>
        <a:lstStyle/>
        <a:p>
          <a:pPr marL="0" marR="0" lvl="0" indent="0" algn="l" defTabSz="914400" rtl="1" eaLnBrk="1" fontAlgn="auto" latinLnBrk="0" hangingPunct="1">
            <a:lnSpc>
              <a:spcPct val="1000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24</a:t>
          </a:r>
        </a:p>
      </xdr:txBody>
    </xdr:sp>
    <xdr:clientData/>
  </xdr:twoCellAnchor>
  <xdr:twoCellAnchor>
    <xdr:from>
      <xdr:col>6</xdr:col>
      <xdr:colOff>0</xdr:colOff>
      <xdr:row>11</xdr:row>
      <xdr:rowOff>1038225</xdr:rowOff>
    </xdr:from>
    <xdr:to>
      <xdr:col>6</xdr:col>
      <xdr:colOff>0</xdr:colOff>
      <xdr:row>12</xdr:row>
      <xdr:rowOff>9525</xdr:rowOff>
    </xdr:to>
    <xdr:sp macro="" textlink="">
      <xdr:nvSpPr>
        <xdr:cNvPr id="223" name="Oval 143"/>
        <xdr:cNvSpPr>
          <a:spLocks noChangeArrowheads="1"/>
        </xdr:cNvSpPr>
      </xdr:nvSpPr>
      <xdr:spPr bwMode="auto">
        <a:xfrm>
          <a:off x="9134475" y="3228975"/>
          <a:ext cx="0" cy="9525"/>
        </a:xfrm>
        <a:prstGeom prst="ellipse">
          <a:avLst/>
        </a:prstGeom>
        <a:solidFill>
          <a:srgbClr val="FFFFFF"/>
        </a:solidFill>
        <a:ln w="9525">
          <a:solidFill>
            <a:srgbClr val="000000"/>
          </a:solidFill>
          <a:round/>
          <a:headEnd/>
          <a:tailEnd/>
        </a:ln>
      </xdr:spPr>
      <xdr:txBody>
        <a:bodyPr vertOverflow="clip" wrap="square" lIns="91440" tIns="45720" rIns="91440" bIns="45720" anchor="t" upright="1"/>
        <a:lstStyle/>
        <a:p>
          <a:pPr marL="0" marR="0" lvl="0" indent="0" algn="dist" defTabSz="914400" rtl="1" eaLnBrk="1" fontAlgn="auto" latinLnBrk="0" hangingPunct="1">
            <a:lnSpc>
              <a:spcPct val="1000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2525</a:t>
          </a:r>
        </a:p>
        <a:p>
          <a:pPr marL="0" marR="0" lvl="0" indent="0" algn="dist" defTabSz="914400" rtl="1" eaLnBrk="1" fontAlgn="auto" latinLnBrk="0" hangingPunct="1">
            <a:lnSpc>
              <a:spcPct val="1000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85</a:t>
          </a:r>
        </a:p>
      </xdr:txBody>
    </xdr:sp>
    <xdr:clientData/>
  </xdr:twoCellAnchor>
  <xdr:twoCellAnchor>
    <xdr:from>
      <xdr:col>5</xdr:col>
      <xdr:colOff>0</xdr:colOff>
      <xdr:row>12</xdr:row>
      <xdr:rowOff>1181100</xdr:rowOff>
    </xdr:from>
    <xdr:to>
      <xdr:col>5</xdr:col>
      <xdr:colOff>0</xdr:colOff>
      <xdr:row>13</xdr:row>
      <xdr:rowOff>152400</xdr:rowOff>
    </xdr:to>
    <xdr:sp macro="" textlink="">
      <xdr:nvSpPr>
        <xdr:cNvPr id="224" name="Oval 60"/>
        <xdr:cNvSpPr>
          <a:spLocks noChangeArrowheads="1"/>
        </xdr:cNvSpPr>
      </xdr:nvSpPr>
      <xdr:spPr bwMode="auto">
        <a:xfrm>
          <a:off x="8296275" y="3419475"/>
          <a:ext cx="0" cy="152400"/>
        </a:xfrm>
        <a:prstGeom prst="ellipse">
          <a:avLst/>
        </a:prstGeom>
        <a:solidFill>
          <a:srgbClr val="FFFFFF"/>
        </a:solidFill>
        <a:ln w="9525">
          <a:solidFill>
            <a:srgbClr val="000000"/>
          </a:solidFill>
          <a:round/>
          <a:headEnd/>
          <a:tailEnd/>
        </a:ln>
      </xdr:spPr>
      <xdr:txBody>
        <a:bodyPr vertOverflow="clip" wrap="square" lIns="91440" tIns="45720" rIns="91440" bIns="45720" anchor="t" upright="1"/>
        <a:lstStyle/>
        <a:p>
          <a:pPr marL="0" marR="0" lvl="0" indent="0" algn="l" defTabSz="914400" rtl="1" eaLnBrk="1" fontAlgn="auto" latinLnBrk="0" hangingPunct="1">
            <a:lnSpc>
              <a:spcPct val="1000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17</a:t>
          </a:r>
        </a:p>
        <a:p>
          <a:pPr marL="0" marR="0" lvl="0" indent="0" algn="l" defTabSz="914400" rtl="1" eaLnBrk="1" fontAlgn="auto" latinLnBrk="0" hangingPunct="1">
            <a:lnSpc>
              <a:spcPct val="1000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17</a:t>
          </a:r>
        </a:p>
      </xdr:txBody>
    </xdr:sp>
    <xdr:clientData/>
  </xdr:twoCellAnchor>
  <xdr:twoCellAnchor>
    <xdr:from>
      <xdr:col>5</xdr:col>
      <xdr:colOff>0</xdr:colOff>
      <xdr:row>12</xdr:row>
      <xdr:rowOff>1171575</xdr:rowOff>
    </xdr:from>
    <xdr:to>
      <xdr:col>5</xdr:col>
      <xdr:colOff>0</xdr:colOff>
      <xdr:row>13</xdr:row>
      <xdr:rowOff>142875</xdr:rowOff>
    </xdr:to>
    <xdr:sp macro="" textlink="">
      <xdr:nvSpPr>
        <xdr:cNvPr id="225" name="Oval 61"/>
        <xdr:cNvSpPr>
          <a:spLocks noChangeArrowheads="1"/>
        </xdr:cNvSpPr>
      </xdr:nvSpPr>
      <xdr:spPr bwMode="auto">
        <a:xfrm>
          <a:off x="8296275" y="3419475"/>
          <a:ext cx="0" cy="142875"/>
        </a:xfrm>
        <a:prstGeom prst="ellipse">
          <a:avLst/>
        </a:prstGeom>
        <a:solidFill>
          <a:srgbClr val="FFFFFF"/>
        </a:solidFill>
        <a:ln w="9525">
          <a:solidFill>
            <a:srgbClr val="000000"/>
          </a:solidFill>
          <a:round/>
          <a:headEnd/>
          <a:tailEnd/>
        </a:ln>
      </xdr:spPr>
      <xdr:txBody>
        <a:bodyPr vertOverflow="clip" wrap="square" lIns="91440" tIns="45720" rIns="91440" bIns="45720" anchor="t" upright="1"/>
        <a:lstStyle/>
        <a:p>
          <a:pPr marL="0" marR="0" lvl="0" indent="0" algn="l" defTabSz="914400" rtl="1" eaLnBrk="1" fontAlgn="auto" latinLnBrk="0" hangingPunct="1">
            <a:lnSpc>
              <a:spcPct val="1000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18</a:t>
          </a:r>
        </a:p>
        <a:p>
          <a:pPr marL="0" marR="0" lvl="0" indent="0" algn="l" defTabSz="914400" rtl="1" eaLnBrk="1" fontAlgn="auto" latinLnBrk="0" hangingPunct="1">
            <a:lnSpc>
              <a:spcPts val="7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18</a:t>
          </a:r>
        </a:p>
        <a:p>
          <a:pPr marL="0" marR="0" lvl="0" indent="0" algn="l" defTabSz="914400" rtl="1" eaLnBrk="1" fontAlgn="auto" latinLnBrk="0" hangingPunct="1">
            <a:lnSpc>
              <a:spcPts val="7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18</a:t>
          </a:r>
        </a:p>
      </xdr:txBody>
    </xdr:sp>
    <xdr:clientData/>
  </xdr:twoCellAnchor>
  <xdr:twoCellAnchor>
    <xdr:from>
      <xdr:col>5</xdr:col>
      <xdr:colOff>0</xdr:colOff>
      <xdr:row>12</xdr:row>
      <xdr:rowOff>1171575</xdr:rowOff>
    </xdr:from>
    <xdr:to>
      <xdr:col>5</xdr:col>
      <xdr:colOff>0</xdr:colOff>
      <xdr:row>13</xdr:row>
      <xdr:rowOff>142875</xdr:rowOff>
    </xdr:to>
    <xdr:sp macro="" textlink="">
      <xdr:nvSpPr>
        <xdr:cNvPr id="226" name="Oval 62"/>
        <xdr:cNvSpPr>
          <a:spLocks noChangeArrowheads="1"/>
        </xdr:cNvSpPr>
      </xdr:nvSpPr>
      <xdr:spPr bwMode="auto">
        <a:xfrm>
          <a:off x="8296275" y="3419475"/>
          <a:ext cx="0" cy="142875"/>
        </a:xfrm>
        <a:prstGeom prst="ellipse">
          <a:avLst/>
        </a:prstGeom>
        <a:solidFill>
          <a:srgbClr val="FFFFFF"/>
        </a:solidFill>
        <a:ln w="9525">
          <a:solidFill>
            <a:srgbClr val="000000"/>
          </a:solidFill>
          <a:round/>
          <a:headEnd/>
          <a:tailEnd/>
        </a:ln>
      </xdr:spPr>
      <xdr:txBody>
        <a:bodyPr vertOverflow="clip" wrap="square" lIns="91440" tIns="45720" rIns="91440" bIns="45720" anchor="t" upright="1"/>
        <a:lstStyle/>
        <a:p>
          <a:pPr marL="0" marR="0" lvl="0" indent="0" algn="l" defTabSz="914400" rtl="1" eaLnBrk="1" fontAlgn="auto" latinLnBrk="0" hangingPunct="1">
            <a:lnSpc>
              <a:spcPct val="1000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19</a:t>
          </a:r>
        </a:p>
      </xdr:txBody>
    </xdr:sp>
    <xdr:clientData/>
  </xdr:twoCellAnchor>
  <xdr:twoCellAnchor>
    <xdr:from>
      <xdr:col>5</xdr:col>
      <xdr:colOff>0</xdr:colOff>
      <xdr:row>12</xdr:row>
      <xdr:rowOff>1171575</xdr:rowOff>
    </xdr:from>
    <xdr:to>
      <xdr:col>5</xdr:col>
      <xdr:colOff>0</xdr:colOff>
      <xdr:row>13</xdr:row>
      <xdr:rowOff>142875</xdr:rowOff>
    </xdr:to>
    <xdr:sp macro="" textlink="">
      <xdr:nvSpPr>
        <xdr:cNvPr id="227" name="Oval 63"/>
        <xdr:cNvSpPr>
          <a:spLocks noChangeArrowheads="1"/>
        </xdr:cNvSpPr>
      </xdr:nvSpPr>
      <xdr:spPr bwMode="auto">
        <a:xfrm>
          <a:off x="8296275" y="3419475"/>
          <a:ext cx="0" cy="142875"/>
        </a:xfrm>
        <a:prstGeom prst="ellipse">
          <a:avLst/>
        </a:prstGeom>
        <a:solidFill>
          <a:srgbClr val="FFFFFF"/>
        </a:solidFill>
        <a:ln w="9525">
          <a:solidFill>
            <a:srgbClr val="000000"/>
          </a:solidFill>
          <a:round/>
          <a:headEnd/>
          <a:tailEnd/>
        </a:ln>
      </xdr:spPr>
      <xdr:txBody>
        <a:bodyPr vertOverflow="clip" wrap="square" lIns="91440" tIns="45720" rIns="91440" bIns="45720" anchor="t" upright="1"/>
        <a:lstStyle/>
        <a:p>
          <a:pPr marL="0" marR="0" lvl="0" indent="0" algn="l" defTabSz="914400" rtl="1" eaLnBrk="1" fontAlgn="auto" latinLnBrk="0" hangingPunct="1">
            <a:lnSpc>
              <a:spcPct val="1000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20</a:t>
          </a:r>
        </a:p>
        <a:p>
          <a:pPr marL="0" marR="0" lvl="0" indent="0" algn="l" defTabSz="914400" rtl="1" eaLnBrk="1" fontAlgn="auto" latinLnBrk="0" hangingPunct="1">
            <a:lnSpc>
              <a:spcPct val="1000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20</a:t>
          </a:r>
        </a:p>
      </xdr:txBody>
    </xdr:sp>
    <xdr:clientData/>
  </xdr:twoCellAnchor>
  <xdr:twoCellAnchor>
    <xdr:from>
      <xdr:col>6</xdr:col>
      <xdr:colOff>0</xdr:colOff>
      <xdr:row>12</xdr:row>
      <xdr:rowOff>1171575</xdr:rowOff>
    </xdr:from>
    <xdr:to>
      <xdr:col>6</xdr:col>
      <xdr:colOff>0</xdr:colOff>
      <xdr:row>13</xdr:row>
      <xdr:rowOff>142875</xdr:rowOff>
    </xdr:to>
    <xdr:sp macro="" textlink="">
      <xdr:nvSpPr>
        <xdr:cNvPr id="228" name="Oval 65"/>
        <xdr:cNvSpPr>
          <a:spLocks noChangeArrowheads="1"/>
        </xdr:cNvSpPr>
      </xdr:nvSpPr>
      <xdr:spPr bwMode="auto">
        <a:xfrm>
          <a:off x="9134475" y="3419475"/>
          <a:ext cx="0" cy="142875"/>
        </a:xfrm>
        <a:prstGeom prst="ellipse">
          <a:avLst/>
        </a:prstGeom>
        <a:solidFill>
          <a:srgbClr val="FFFFFF"/>
        </a:solidFill>
        <a:ln w="9525">
          <a:solidFill>
            <a:srgbClr val="000000"/>
          </a:solidFill>
          <a:round/>
          <a:headEnd/>
          <a:tailEnd/>
        </a:ln>
      </xdr:spPr>
      <xdr:txBody>
        <a:bodyPr vertOverflow="clip" wrap="square" lIns="91440" tIns="45720" rIns="91440" bIns="45720" anchor="t" upright="1"/>
        <a:lstStyle/>
        <a:p>
          <a:pPr marL="0" marR="0" lvl="0" indent="0" algn="l" defTabSz="914400" rtl="1" eaLnBrk="1" fontAlgn="auto" latinLnBrk="0" hangingPunct="1">
            <a:lnSpc>
              <a:spcPct val="1000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22</a:t>
          </a:r>
        </a:p>
      </xdr:txBody>
    </xdr:sp>
    <xdr:clientData/>
  </xdr:twoCellAnchor>
  <xdr:twoCellAnchor>
    <xdr:from>
      <xdr:col>6</xdr:col>
      <xdr:colOff>0</xdr:colOff>
      <xdr:row>12</xdr:row>
      <xdr:rowOff>1171575</xdr:rowOff>
    </xdr:from>
    <xdr:to>
      <xdr:col>6</xdr:col>
      <xdr:colOff>0</xdr:colOff>
      <xdr:row>13</xdr:row>
      <xdr:rowOff>142875</xdr:rowOff>
    </xdr:to>
    <xdr:sp macro="" textlink="">
      <xdr:nvSpPr>
        <xdr:cNvPr id="229" name="Oval 66"/>
        <xdr:cNvSpPr>
          <a:spLocks noChangeArrowheads="1"/>
        </xdr:cNvSpPr>
      </xdr:nvSpPr>
      <xdr:spPr bwMode="auto">
        <a:xfrm>
          <a:off x="9134475" y="3419475"/>
          <a:ext cx="0" cy="142875"/>
        </a:xfrm>
        <a:prstGeom prst="ellipse">
          <a:avLst/>
        </a:prstGeom>
        <a:solidFill>
          <a:srgbClr val="FFFFFF"/>
        </a:solidFill>
        <a:ln w="9525">
          <a:solidFill>
            <a:srgbClr val="000000"/>
          </a:solidFill>
          <a:round/>
          <a:headEnd/>
          <a:tailEnd/>
        </a:ln>
      </xdr:spPr>
      <xdr:txBody>
        <a:bodyPr vertOverflow="clip" wrap="square" lIns="91440" tIns="45720" rIns="91440" bIns="45720" anchor="t" upright="1"/>
        <a:lstStyle/>
        <a:p>
          <a:pPr marL="0" marR="0" lvl="0" indent="0" algn="l" defTabSz="914400" rtl="1" eaLnBrk="1" fontAlgn="auto" latinLnBrk="0" hangingPunct="1">
            <a:lnSpc>
              <a:spcPct val="1000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23</a:t>
          </a:r>
        </a:p>
        <a:p>
          <a:pPr marL="0" marR="0" lvl="0" indent="0" algn="l" defTabSz="914400" rtl="1" eaLnBrk="1" fontAlgn="auto" latinLnBrk="0" hangingPunct="1">
            <a:lnSpc>
              <a:spcPct val="1000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23</a:t>
          </a:r>
        </a:p>
      </xdr:txBody>
    </xdr:sp>
    <xdr:clientData/>
  </xdr:twoCellAnchor>
  <xdr:twoCellAnchor>
    <xdr:from>
      <xdr:col>6</xdr:col>
      <xdr:colOff>0</xdr:colOff>
      <xdr:row>12</xdr:row>
      <xdr:rowOff>1171575</xdr:rowOff>
    </xdr:from>
    <xdr:to>
      <xdr:col>6</xdr:col>
      <xdr:colOff>0</xdr:colOff>
      <xdr:row>13</xdr:row>
      <xdr:rowOff>142875</xdr:rowOff>
    </xdr:to>
    <xdr:sp macro="" textlink="">
      <xdr:nvSpPr>
        <xdr:cNvPr id="230" name="Oval 67"/>
        <xdr:cNvSpPr>
          <a:spLocks noChangeArrowheads="1"/>
        </xdr:cNvSpPr>
      </xdr:nvSpPr>
      <xdr:spPr bwMode="auto">
        <a:xfrm>
          <a:off x="9134475" y="3419475"/>
          <a:ext cx="0" cy="142875"/>
        </a:xfrm>
        <a:prstGeom prst="ellipse">
          <a:avLst/>
        </a:prstGeom>
        <a:solidFill>
          <a:srgbClr val="FFFFFF"/>
        </a:solidFill>
        <a:ln w="9525">
          <a:solidFill>
            <a:srgbClr val="000000"/>
          </a:solidFill>
          <a:round/>
          <a:headEnd/>
          <a:tailEnd/>
        </a:ln>
      </xdr:spPr>
      <xdr:txBody>
        <a:bodyPr vertOverflow="clip" wrap="square" lIns="91440" tIns="45720" rIns="91440" bIns="45720" anchor="t" upright="1"/>
        <a:lstStyle/>
        <a:p>
          <a:pPr marL="0" marR="0" lvl="0" indent="0" algn="l" defTabSz="914400" rtl="1" eaLnBrk="1" fontAlgn="auto" latinLnBrk="0" hangingPunct="1">
            <a:lnSpc>
              <a:spcPct val="1000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24</a:t>
          </a:r>
        </a:p>
      </xdr:txBody>
    </xdr:sp>
    <xdr:clientData/>
  </xdr:twoCellAnchor>
  <xdr:twoCellAnchor>
    <xdr:from>
      <xdr:col>6</xdr:col>
      <xdr:colOff>0</xdr:colOff>
      <xdr:row>12</xdr:row>
      <xdr:rowOff>1038225</xdr:rowOff>
    </xdr:from>
    <xdr:to>
      <xdr:col>6</xdr:col>
      <xdr:colOff>0</xdr:colOff>
      <xdr:row>13</xdr:row>
      <xdr:rowOff>9525</xdr:rowOff>
    </xdr:to>
    <xdr:sp macro="" textlink="">
      <xdr:nvSpPr>
        <xdr:cNvPr id="231" name="Oval 68"/>
        <xdr:cNvSpPr>
          <a:spLocks noChangeArrowheads="1"/>
        </xdr:cNvSpPr>
      </xdr:nvSpPr>
      <xdr:spPr bwMode="auto">
        <a:xfrm>
          <a:off x="9134475" y="3419475"/>
          <a:ext cx="0" cy="9525"/>
        </a:xfrm>
        <a:prstGeom prst="ellipse">
          <a:avLst/>
        </a:prstGeom>
        <a:solidFill>
          <a:srgbClr val="FFFFFF"/>
        </a:solidFill>
        <a:ln w="9525">
          <a:solidFill>
            <a:srgbClr val="000000"/>
          </a:solidFill>
          <a:round/>
          <a:headEnd/>
          <a:tailEnd/>
        </a:ln>
      </xdr:spPr>
      <xdr:txBody>
        <a:bodyPr vertOverflow="clip" wrap="square" lIns="91440" tIns="45720" rIns="91440" bIns="45720" anchor="t" upright="1"/>
        <a:lstStyle/>
        <a:p>
          <a:pPr marL="0" marR="0" lvl="0" indent="0" algn="dist" defTabSz="914400" rtl="1" eaLnBrk="1" fontAlgn="auto" latinLnBrk="0" hangingPunct="1">
            <a:lnSpc>
              <a:spcPct val="1000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2525</a:t>
          </a:r>
        </a:p>
        <a:p>
          <a:pPr marL="0" marR="0" lvl="0" indent="0" algn="dist" defTabSz="914400" rtl="1" eaLnBrk="1" fontAlgn="auto" latinLnBrk="0" hangingPunct="1">
            <a:lnSpc>
              <a:spcPct val="1000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85</a:t>
          </a:r>
        </a:p>
      </xdr:txBody>
    </xdr:sp>
    <xdr:clientData/>
  </xdr:twoCellAnchor>
  <xdr:twoCellAnchor>
    <xdr:from>
      <xdr:col>5</xdr:col>
      <xdr:colOff>0</xdr:colOff>
      <xdr:row>12</xdr:row>
      <xdr:rowOff>1181100</xdr:rowOff>
    </xdr:from>
    <xdr:to>
      <xdr:col>5</xdr:col>
      <xdr:colOff>0</xdr:colOff>
      <xdr:row>13</xdr:row>
      <xdr:rowOff>152400</xdr:rowOff>
    </xdr:to>
    <xdr:sp macro="" textlink="">
      <xdr:nvSpPr>
        <xdr:cNvPr id="232" name="Oval 55"/>
        <xdr:cNvSpPr>
          <a:spLocks noChangeArrowheads="1"/>
        </xdr:cNvSpPr>
      </xdr:nvSpPr>
      <xdr:spPr bwMode="auto">
        <a:xfrm>
          <a:off x="8296275" y="3419475"/>
          <a:ext cx="0" cy="152400"/>
        </a:xfrm>
        <a:prstGeom prst="ellipse">
          <a:avLst/>
        </a:prstGeom>
        <a:solidFill>
          <a:srgbClr val="FFFFFF"/>
        </a:solidFill>
        <a:ln w="9525">
          <a:solidFill>
            <a:srgbClr val="000000"/>
          </a:solidFill>
          <a:round/>
          <a:headEnd/>
          <a:tailEnd/>
        </a:ln>
      </xdr:spPr>
      <xdr:txBody>
        <a:bodyPr vertOverflow="clip" wrap="square" lIns="91440" tIns="45720" rIns="91440" bIns="4572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17</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17</a:t>
          </a:r>
        </a:p>
      </xdr:txBody>
    </xdr:sp>
    <xdr:clientData/>
  </xdr:twoCellAnchor>
  <xdr:twoCellAnchor>
    <xdr:from>
      <xdr:col>5</xdr:col>
      <xdr:colOff>0</xdr:colOff>
      <xdr:row>12</xdr:row>
      <xdr:rowOff>1171575</xdr:rowOff>
    </xdr:from>
    <xdr:to>
      <xdr:col>5</xdr:col>
      <xdr:colOff>0</xdr:colOff>
      <xdr:row>13</xdr:row>
      <xdr:rowOff>142875</xdr:rowOff>
    </xdr:to>
    <xdr:sp macro="" textlink="">
      <xdr:nvSpPr>
        <xdr:cNvPr id="233" name="Oval 56"/>
        <xdr:cNvSpPr>
          <a:spLocks noChangeArrowheads="1"/>
        </xdr:cNvSpPr>
      </xdr:nvSpPr>
      <xdr:spPr bwMode="auto">
        <a:xfrm>
          <a:off x="8296275" y="3419475"/>
          <a:ext cx="0" cy="142875"/>
        </a:xfrm>
        <a:prstGeom prst="ellipse">
          <a:avLst/>
        </a:prstGeom>
        <a:solidFill>
          <a:srgbClr val="FFFFFF"/>
        </a:solidFill>
        <a:ln w="9525">
          <a:solidFill>
            <a:srgbClr val="000000"/>
          </a:solidFill>
          <a:round/>
          <a:headEnd/>
          <a:tailEnd/>
        </a:ln>
      </xdr:spPr>
      <xdr:txBody>
        <a:bodyPr vertOverflow="clip" wrap="square" lIns="91440" tIns="45720" rIns="91440" bIns="4572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18</a:t>
          </a:r>
        </a:p>
        <a:p>
          <a:pPr marL="0" marR="0" lvl="0" indent="0" algn="l" defTabSz="914400" rtl="0" eaLnBrk="1" fontAlgn="auto" latinLnBrk="0" hangingPunct="1">
            <a:lnSpc>
              <a:spcPts val="7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18</a:t>
          </a:r>
        </a:p>
        <a:p>
          <a:pPr marL="0" marR="0" lvl="0" indent="0" algn="l" defTabSz="914400" rtl="0" eaLnBrk="1" fontAlgn="auto" latinLnBrk="0" hangingPunct="1">
            <a:lnSpc>
              <a:spcPts val="7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18</a:t>
          </a:r>
        </a:p>
      </xdr:txBody>
    </xdr:sp>
    <xdr:clientData/>
  </xdr:twoCellAnchor>
  <xdr:twoCellAnchor>
    <xdr:from>
      <xdr:col>5</xdr:col>
      <xdr:colOff>0</xdr:colOff>
      <xdr:row>12</xdr:row>
      <xdr:rowOff>1171575</xdr:rowOff>
    </xdr:from>
    <xdr:to>
      <xdr:col>5</xdr:col>
      <xdr:colOff>0</xdr:colOff>
      <xdr:row>13</xdr:row>
      <xdr:rowOff>142875</xdr:rowOff>
    </xdr:to>
    <xdr:sp macro="" textlink="">
      <xdr:nvSpPr>
        <xdr:cNvPr id="234" name="Oval 57"/>
        <xdr:cNvSpPr>
          <a:spLocks noChangeArrowheads="1"/>
        </xdr:cNvSpPr>
      </xdr:nvSpPr>
      <xdr:spPr bwMode="auto">
        <a:xfrm>
          <a:off x="8296275" y="3419475"/>
          <a:ext cx="0" cy="142875"/>
        </a:xfrm>
        <a:prstGeom prst="ellipse">
          <a:avLst/>
        </a:prstGeom>
        <a:solidFill>
          <a:srgbClr val="FFFFFF"/>
        </a:solidFill>
        <a:ln w="9525">
          <a:solidFill>
            <a:srgbClr val="000000"/>
          </a:solidFill>
          <a:round/>
          <a:headEnd/>
          <a:tailEnd/>
        </a:ln>
      </xdr:spPr>
      <xdr:txBody>
        <a:bodyPr vertOverflow="clip" wrap="square" lIns="91440" tIns="45720" rIns="91440" bIns="4572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19</a:t>
          </a:r>
        </a:p>
      </xdr:txBody>
    </xdr:sp>
    <xdr:clientData/>
  </xdr:twoCellAnchor>
  <xdr:twoCellAnchor>
    <xdr:from>
      <xdr:col>5</xdr:col>
      <xdr:colOff>0</xdr:colOff>
      <xdr:row>12</xdr:row>
      <xdr:rowOff>1171575</xdr:rowOff>
    </xdr:from>
    <xdr:to>
      <xdr:col>5</xdr:col>
      <xdr:colOff>0</xdr:colOff>
      <xdr:row>13</xdr:row>
      <xdr:rowOff>142875</xdr:rowOff>
    </xdr:to>
    <xdr:sp macro="" textlink="">
      <xdr:nvSpPr>
        <xdr:cNvPr id="235" name="Oval 58"/>
        <xdr:cNvSpPr>
          <a:spLocks noChangeArrowheads="1"/>
        </xdr:cNvSpPr>
      </xdr:nvSpPr>
      <xdr:spPr bwMode="auto">
        <a:xfrm>
          <a:off x="8296275" y="3419475"/>
          <a:ext cx="0" cy="142875"/>
        </a:xfrm>
        <a:prstGeom prst="ellipse">
          <a:avLst/>
        </a:prstGeom>
        <a:solidFill>
          <a:srgbClr val="FFFFFF"/>
        </a:solidFill>
        <a:ln w="9525">
          <a:solidFill>
            <a:srgbClr val="000000"/>
          </a:solidFill>
          <a:round/>
          <a:headEnd/>
          <a:tailEnd/>
        </a:ln>
      </xdr:spPr>
      <xdr:txBody>
        <a:bodyPr vertOverflow="clip" wrap="square" lIns="91440" tIns="45720" rIns="91440" bIns="4572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20</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20</a:t>
          </a:r>
        </a:p>
      </xdr:txBody>
    </xdr:sp>
    <xdr:clientData/>
  </xdr:twoCellAnchor>
  <xdr:twoCellAnchor>
    <xdr:from>
      <xdr:col>6</xdr:col>
      <xdr:colOff>0</xdr:colOff>
      <xdr:row>12</xdr:row>
      <xdr:rowOff>1171575</xdr:rowOff>
    </xdr:from>
    <xdr:to>
      <xdr:col>6</xdr:col>
      <xdr:colOff>0</xdr:colOff>
      <xdr:row>13</xdr:row>
      <xdr:rowOff>142875</xdr:rowOff>
    </xdr:to>
    <xdr:sp macro="" textlink="">
      <xdr:nvSpPr>
        <xdr:cNvPr id="236" name="Oval 60"/>
        <xdr:cNvSpPr>
          <a:spLocks noChangeArrowheads="1"/>
        </xdr:cNvSpPr>
      </xdr:nvSpPr>
      <xdr:spPr bwMode="auto">
        <a:xfrm>
          <a:off x="9134475" y="3419475"/>
          <a:ext cx="0" cy="142875"/>
        </a:xfrm>
        <a:prstGeom prst="ellipse">
          <a:avLst/>
        </a:prstGeom>
        <a:solidFill>
          <a:srgbClr val="FFFFFF"/>
        </a:solidFill>
        <a:ln w="9525">
          <a:solidFill>
            <a:srgbClr val="000000"/>
          </a:solidFill>
          <a:round/>
          <a:headEnd/>
          <a:tailEnd/>
        </a:ln>
      </xdr:spPr>
      <xdr:txBody>
        <a:bodyPr vertOverflow="clip" wrap="square" lIns="91440" tIns="45720" rIns="91440" bIns="4572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22</a:t>
          </a:r>
        </a:p>
      </xdr:txBody>
    </xdr:sp>
    <xdr:clientData/>
  </xdr:twoCellAnchor>
  <xdr:twoCellAnchor>
    <xdr:from>
      <xdr:col>6</xdr:col>
      <xdr:colOff>0</xdr:colOff>
      <xdr:row>12</xdr:row>
      <xdr:rowOff>1171575</xdr:rowOff>
    </xdr:from>
    <xdr:to>
      <xdr:col>6</xdr:col>
      <xdr:colOff>0</xdr:colOff>
      <xdr:row>13</xdr:row>
      <xdr:rowOff>142875</xdr:rowOff>
    </xdr:to>
    <xdr:sp macro="" textlink="">
      <xdr:nvSpPr>
        <xdr:cNvPr id="237" name="Oval 61"/>
        <xdr:cNvSpPr>
          <a:spLocks noChangeArrowheads="1"/>
        </xdr:cNvSpPr>
      </xdr:nvSpPr>
      <xdr:spPr bwMode="auto">
        <a:xfrm>
          <a:off x="9134475" y="3419475"/>
          <a:ext cx="0" cy="142875"/>
        </a:xfrm>
        <a:prstGeom prst="ellipse">
          <a:avLst/>
        </a:prstGeom>
        <a:solidFill>
          <a:srgbClr val="FFFFFF"/>
        </a:solidFill>
        <a:ln w="9525">
          <a:solidFill>
            <a:srgbClr val="000000"/>
          </a:solidFill>
          <a:round/>
          <a:headEnd/>
          <a:tailEnd/>
        </a:ln>
      </xdr:spPr>
      <xdr:txBody>
        <a:bodyPr vertOverflow="clip" wrap="square" lIns="91440" tIns="45720" rIns="91440" bIns="4572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23</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23</a:t>
          </a:r>
        </a:p>
      </xdr:txBody>
    </xdr:sp>
    <xdr:clientData/>
  </xdr:twoCellAnchor>
  <xdr:twoCellAnchor>
    <xdr:from>
      <xdr:col>6</xdr:col>
      <xdr:colOff>0</xdr:colOff>
      <xdr:row>12</xdr:row>
      <xdr:rowOff>1171575</xdr:rowOff>
    </xdr:from>
    <xdr:to>
      <xdr:col>6</xdr:col>
      <xdr:colOff>0</xdr:colOff>
      <xdr:row>13</xdr:row>
      <xdr:rowOff>142875</xdr:rowOff>
    </xdr:to>
    <xdr:sp macro="" textlink="">
      <xdr:nvSpPr>
        <xdr:cNvPr id="238" name="Oval 62"/>
        <xdr:cNvSpPr>
          <a:spLocks noChangeArrowheads="1"/>
        </xdr:cNvSpPr>
      </xdr:nvSpPr>
      <xdr:spPr bwMode="auto">
        <a:xfrm>
          <a:off x="9134475" y="3419475"/>
          <a:ext cx="0" cy="142875"/>
        </a:xfrm>
        <a:prstGeom prst="ellipse">
          <a:avLst/>
        </a:prstGeom>
        <a:solidFill>
          <a:srgbClr val="FFFFFF"/>
        </a:solidFill>
        <a:ln w="9525">
          <a:solidFill>
            <a:srgbClr val="000000"/>
          </a:solidFill>
          <a:round/>
          <a:headEnd/>
          <a:tailEnd/>
        </a:ln>
      </xdr:spPr>
      <xdr:txBody>
        <a:bodyPr vertOverflow="clip" wrap="square" lIns="91440" tIns="45720" rIns="91440" bIns="4572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24</a:t>
          </a:r>
        </a:p>
      </xdr:txBody>
    </xdr:sp>
    <xdr:clientData/>
  </xdr:twoCellAnchor>
  <xdr:twoCellAnchor>
    <xdr:from>
      <xdr:col>6</xdr:col>
      <xdr:colOff>0</xdr:colOff>
      <xdr:row>12</xdr:row>
      <xdr:rowOff>1038225</xdr:rowOff>
    </xdr:from>
    <xdr:to>
      <xdr:col>6</xdr:col>
      <xdr:colOff>0</xdr:colOff>
      <xdr:row>13</xdr:row>
      <xdr:rowOff>9525</xdr:rowOff>
    </xdr:to>
    <xdr:sp macro="" textlink="">
      <xdr:nvSpPr>
        <xdr:cNvPr id="239" name="Oval 63"/>
        <xdr:cNvSpPr>
          <a:spLocks noChangeArrowheads="1"/>
        </xdr:cNvSpPr>
      </xdr:nvSpPr>
      <xdr:spPr bwMode="auto">
        <a:xfrm>
          <a:off x="9134475" y="3419475"/>
          <a:ext cx="0" cy="9525"/>
        </a:xfrm>
        <a:prstGeom prst="ellipse">
          <a:avLst/>
        </a:prstGeom>
        <a:solidFill>
          <a:srgbClr val="FFFFFF"/>
        </a:solidFill>
        <a:ln w="9525">
          <a:solidFill>
            <a:srgbClr val="000000"/>
          </a:solidFill>
          <a:round/>
          <a:headEnd/>
          <a:tailEnd/>
        </a:ln>
      </xdr:spPr>
      <xdr:txBody>
        <a:bodyPr vertOverflow="clip" wrap="square" lIns="91440" tIns="45720" rIns="91440" bIns="45720" anchor="t" upright="1"/>
        <a:lstStyle/>
        <a:p>
          <a:pPr marL="0" marR="0" lvl="0" indent="0" algn="dist" defTabSz="914400" rtl="0" eaLnBrk="1" fontAlgn="auto" latinLnBrk="0" hangingPunct="1">
            <a:lnSpc>
              <a:spcPct val="1000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2525</a:t>
          </a:r>
        </a:p>
        <a:p>
          <a:pPr marL="0" marR="0" lvl="0" indent="0" algn="dist" defTabSz="914400" rtl="0" eaLnBrk="1" fontAlgn="auto" latinLnBrk="0" hangingPunct="1">
            <a:lnSpc>
              <a:spcPct val="1000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85</a:t>
          </a:r>
        </a:p>
      </xdr:txBody>
    </xdr:sp>
    <xdr:clientData/>
  </xdr:twoCellAnchor>
  <xdr:twoCellAnchor>
    <xdr:from>
      <xdr:col>5</xdr:col>
      <xdr:colOff>0</xdr:colOff>
      <xdr:row>12</xdr:row>
      <xdr:rowOff>1181100</xdr:rowOff>
    </xdr:from>
    <xdr:to>
      <xdr:col>5</xdr:col>
      <xdr:colOff>0</xdr:colOff>
      <xdr:row>13</xdr:row>
      <xdr:rowOff>152400</xdr:rowOff>
    </xdr:to>
    <xdr:sp macro="" textlink="">
      <xdr:nvSpPr>
        <xdr:cNvPr id="240" name="Oval 135"/>
        <xdr:cNvSpPr>
          <a:spLocks noChangeArrowheads="1"/>
        </xdr:cNvSpPr>
      </xdr:nvSpPr>
      <xdr:spPr bwMode="auto">
        <a:xfrm>
          <a:off x="8296275" y="3419475"/>
          <a:ext cx="0" cy="152400"/>
        </a:xfrm>
        <a:prstGeom prst="ellipse">
          <a:avLst/>
        </a:prstGeom>
        <a:solidFill>
          <a:srgbClr val="FFFFFF"/>
        </a:solidFill>
        <a:ln w="9525">
          <a:solidFill>
            <a:srgbClr val="000000"/>
          </a:solidFill>
          <a:round/>
          <a:headEnd/>
          <a:tailEnd/>
        </a:ln>
      </xdr:spPr>
      <xdr:txBody>
        <a:bodyPr vertOverflow="clip" wrap="square" lIns="91440" tIns="45720" rIns="91440" bIns="4572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17</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17</a:t>
          </a:r>
        </a:p>
      </xdr:txBody>
    </xdr:sp>
    <xdr:clientData/>
  </xdr:twoCellAnchor>
  <xdr:twoCellAnchor>
    <xdr:from>
      <xdr:col>5</xdr:col>
      <xdr:colOff>0</xdr:colOff>
      <xdr:row>12</xdr:row>
      <xdr:rowOff>1171575</xdr:rowOff>
    </xdr:from>
    <xdr:to>
      <xdr:col>5</xdr:col>
      <xdr:colOff>0</xdr:colOff>
      <xdr:row>13</xdr:row>
      <xdr:rowOff>142875</xdr:rowOff>
    </xdr:to>
    <xdr:sp macro="" textlink="">
      <xdr:nvSpPr>
        <xdr:cNvPr id="241" name="Oval 136"/>
        <xdr:cNvSpPr>
          <a:spLocks noChangeArrowheads="1"/>
        </xdr:cNvSpPr>
      </xdr:nvSpPr>
      <xdr:spPr bwMode="auto">
        <a:xfrm>
          <a:off x="8296275" y="3419475"/>
          <a:ext cx="0" cy="142875"/>
        </a:xfrm>
        <a:prstGeom prst="ellipse">
          <a:avLst/>
        </a:prstGeom>
        <a:solidFill>
          <a:srgbClr val="FFFFFF"/>
        </a:solidFill>
        <a:ln w="9525">
          <a:solidFill>
            <a:srgbClr val="000000"/>
          </a:solidFill>
          <a:round/>
          <a:headEnd/>
          <a:tailEnd/>
        </a:ln>
      </xdr:spPr>
      <xdr:txBody>
        <a:bodyPr vertOverflow="clip" wrap="square" lIns="91440" tIns="45720" rIns="91440" bIns="4572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18</a:t>
          </a:r>
        </a:p>
        <a:p>
          <a:pPr marL="0" marR="0" lvl="0" indent="0" algn="l" defTabSz="914400" rtl="0" eaLnBrk="1" fontAlgn="auto" latinLnBrk="0" hangingPunct="1">
            <a:lnSpc>
              <a:spcPts val="7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18</a:t>
          </a:r>
        </a:p>
        <a:p>
          <a:pPr marL="0" marR="0" lvl="0" indent="0" algn="l" defTabSz="914400" rtl="0" eaLnBrk="1" fontAlgn="auto" latinLnBrk="0" hangingPunct="1">
            <a:lnSpc>
              <a:spcPts val="7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18</a:t>
          </a:r>
        </a:p>
      </xdr:txBody>
    </xdr:sp>
    <xdr:clientData/>
  </xdr:twoCellAnchor>
  <xdr:twoCellAnchor>
    <xdr:from>
      <xdr:col>5</xdr:col>
      <xdr:colOff>0</xdr:colOff>
      <xdr:row>12</xdr:row>
      <xdr:rowOff>1171575</xdr:rowOff>
    </xdr:from>
    <xdr:to>
      <xdr:col>5</xdr:col>
      <xdr:colOff>0</xdr:colOff>
      <xdr:row>13</xdr:row>
      <xdr:rowOff>142875</xdr:rowOff>
    </xdr:to>
    <xdr:sp macro="" textlink="">
      <xdr:nvSpPr>
        <xdr:cNvPr id="242" name="Oval 137"/>
        <xdr:cNvSpPr>
          <a:spLocks noChangeArrowheads="1"/>
        </xdr:cNvSpPr>
      </xdr:nvSpPr>
      <xdr:spPr bwMode="auto">
        <a:xfrm>
          <a:off x="8296275" y="3419475"/>
          <a:ext cx="0" cy="142875"/>
        </a:xfrm>
        <a:prstGeom prst="ellipse">
          <a:avLst/>
        </a:prstGeom>
        <a:solidFill>
          <a:srgbClr val="FFFFFF"/>
        </a:solidFill>
        <a:ln w="9525">
          <a:solidFill>
            <a:srgbClr val="000000"/>
          </a:solidFill>
          <a:round/>
          <a:headEnd/>
          <a:tailEnd/>
        </a:ln>
      </xdr:spPr>
      <xdr:txBody>
        <a:bodyPr vertOverflow="clip" wrap="square" lIns="91440" tIns="45720" rIns="91440" bIns="4572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19</a:t>
          </a:r>
        </a:p>
      </xdr:txBody>
    </xdr:sp>
    <xdr:clientData/>
  </xdr:twoCellAnchor>
  <xdr:twoCellAnchor>
    <xdr:from>
      <xdr:col>5</xdr:col>
      <xdr:colOff>0</xdr:colOff>
      <xdr:row>12</xdr:row>
      <xdr:rowOff>1171575</xdr:rowOff>
    </xdr:from>
    <xdr:to>
      <xdr:col>5</xdr:col>
      <xdr:colOff>0</xdr:colOff>
      <xdr:row>13</xdr:row>
      <xdr:rowOff>142875</xdr:rowOff>
    </xdr:to>
    <xdr:sp macro="" textlink="">
      <xdr:nvSpPr>
        <xdr:cNvPr id="243" name="Oval 138"/>
        <xdr:cNvSpPr>
          <a:spLocks noChangeArrowheads="1"/>
        </xdr:cNvSpPr>
      </xdr:nvSpPr>
      <xdr:spPr bwMode="auto">
        <a:xfrm>
          <a:off x="8296275" y="3419475"/>
          <a:ext cx="0" cy="142875"/>
        </a:xfrm>
        <a:prstGeom prst="ellipse">
          <a:avLst/>
        </a:prstGeom>
        <a:solidFill>
          <a:srgbClr val="FFFFFF"/>
        </a:solidFill>
        <a:ln w="9525">
          <a:solidFill>
            <a:srgbClr val="000000"/>
          </a:solidFill>
          <a:round/>
          <a:headEnd/>
          <a:tailEnd/>
        </a:ln>
      </xdr:spPr>
      <xdr:txBody>
        <a:bodyPr vertOverflow="clip" wrap="square" lIns="91440" tIns="45720" rIns="91440" bIns="4572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20</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20</a:t>
          </a:r>
        </a:p>
      </xdr:txBody>
    </xdr:sp>
    <xdr:clientData/>
  </xdr:twoCellAnchor>
  <xdr:twoCellAnchor>
    <xdr:from>
      <xdr:col>6</xdr:col>
      <xdr:colOff>0</xdr:colOff>
      <xdr:row>12</xdr:row>
      <xdr:rowOff>1171575</xdr:rowOff>
    </xdr:from>
    <xdr:to>
      <xdr:col>6</xdr:col>
      <xdr:colOff>0</xdr:colOff>
      <xdr:row>13</xdr:row>
      <xdr:rowOff>142875</xdr:rowOff>
    </xdr:to>
    <xdr:sp macro="" textlink="">
      <xdr:nvSpPr>
        <xdr:cNvPr id="244" name="Oval 140"/>
        <xdr:cNvSpPr>
          <a:spLocks noChangeArrowheads="1"/>
        </xdr:cNvSpPr>
      </xdr:nvSpPr>
      <xdr:spPr bwMode="auto">
        <a:xfrm>
          <a:off x="9134475" y="3419475"/>
          <a:ext cx="0" cy="142875"/>
        </a:xfrm>
        <a:prstGeom prst="ellipse">
          <a:avLst/>
        </a:prstGeom>
        <a:solidFill>
          <a:srgbClr val="FFFFFF"/>
        </a:solidFill>
        <a:ln w="9525">
          <a:solidFill>
            <a:srgbClr val="000000"/>
          </a:solidFill>
          <a:round/>
          <a:headEnd/>
          <a:tailEnd/>
        </a:ln>
      </xdr:spPr>
      <xdr:txBody>
        <a:bodyPr vertOverflow="clip" wrap="square" lIns="91440" tIns="45720" rIns="91440" bIns="4572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22</a:t>
          </a:r>
        </a:p>
      </xdr:txBody>
    </xdr:sp>
    <xdr:clientData/>
  </xdr:twoCellAnchor>
  <xdr:twoCellAnchor>
    <xdr:from>
      <xdr:col>6</xdr:col>
      <xdr:colOff>0</xdr:colOff>
      <xdr:row>12</xdr:row>
      <xdr:rowOff>1171575</xdr:rowOff>
    </xdr:from>
    <xdr:to>
      <xdr:col>6</xdr:col>
      <xdr:colOff>0</xdr:colOff>
      <xdr:row>13</xdr:row>
      <xdr:rowOff>142875</xdr:rowOff>
    </xdr:to>
    <xdr:sp macro="" textlink="">
      <xdr:nvSpPr>
        <xdr:cNvPr id="245" name="Oval 141"/>
        <xdr:cNvSpPr>
          <a:spLocks noChangeArrowheads="1"/>
        </xdr:cNvSpPr>
      </xdr:nvSpPr>
      <xdr:spPr bwMode="auto">
        <a:xfrm>
          <a:off x="9134475" y="3419475"/>
          <a:ext cx="0" cy="142875"/>
        </a:xfrm>
        <a:prstGeom prst="ellipse">
          <a:avLst/>
        </a:prstGeom>
        <a:solidFill>
          <a:srgbClr val="FFFFFF"/>
        </a:solidFill>
        <a:ln w="9525">
          <a:solidFill>
            <a:srgbClr val="000000"/>
          </a:solidFill>
          <a:round/>
          <a:headEnd/>
          <a:tailEnd/>
        </a:ln>
      </xdr:spPr>
      <xdr:txBody>
        <a:bodyPr vertOverflow="clip" wrap="square" lIns="91440" tIns="45720" rIns="91440" bIns="4572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23</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23</a:t>
          </a:r>
        </a:p>
      </xdr:txBody>
    </xdr:sp>
    <xdr:clientData/>
  </xdr:twoCellAnchor>
  <xdr:twoCellAnchor>
    <xdr:from>
      <xdr:col>6</xdr:col>
      <xdr:colOff>0</xdr:colOff>
      <xdr:row>12</xdr:row>
      <xdr:rowOff>1171575</xdr:rowOff>
    </xdr:from>
    <xdr:to>
      <xdr:col>6</xdr:col>
      <xdr:colOff>0</xdr:colOff>
      <xdr:row>13</xdr:row>
      <xdr:rowOff>142875</xdr:rowOff>
    </xdr:to>
    <xdr:sp macro="" textlink="">
      <xdr:nvSpPr>
        <xdr:cNvPr id="246" name="Oval 142"/>
        <xdr:cNvSpPr>
          <a:spLocks noChangeArrowheads="1"/>
        </xdr:cNvSpPr>
      </xdr:nvSpPr>
      <xdr:spPr bwMode="auto">
        <a:xfrm>
          <a:off x="9134475" y="3419475"/>
          <a:ext cx="0" cy="142875"/>
        </a:xfrm>
        <a:prstGeom prst="ellipse">
          <a:avLst/>
        </a:prstGeom>
        <a:solidFill>
          <a:srgbClr val="FFFFFF"/>
        </a:solidFill>
        <a:ln w="9525">
          <a:solidFill>
            <a:srgbClr val="000000"/>
          </a:solidFill>
          <a:round/>
          <a:headEnd/>
          <a:tailEnd/>
        </a:ln>
      </xdr:spPr>
      <xdr:txBody>
        <a:bodyPr vertOverflow="clip" wrap="square" lIns="91440" tIns="45720" rIns="91440" bIns="4572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24</a:t>
          </a:r>
        </a:p>
      </xdr:txBody>
    </xdr:sp>
    <xdr:clientData/>
  </xdr:twoCellAnchor>
  <xdr:twoCellAnchor>
    <xdr:from>
      <xdr:col>6</xdr:col>
      <xdr:colOff>0</xdr:colOff>
      <xdr:row>12</xdr:row>
      <xdr:rowOff>1038225</xdr:rowOff>
    </xdr:from>
    <xdr:to>
      <xdr:col>6</xdr:col>
      <xdr:colOff>0</xdr:colOff>
      <xdr:row>13</xdr:row>
      <xdr:rowOff>9525</xdr:rowOff>
    </xdr:to>
    <xdr:sp macro="" textlink="">
      <xdr:nvSpPr>
        <xdr:cNvPr id="247" name="Oval 143"/>
        <xdr:cNvSpPr>
          <a:spLocks noChangeArrowheads="1"/>
        </xdr:cNvSpPr>
      </xdr:nvSpPr>
      <xdr:spPr bwMode="auto">
        <a:xfrm>
          <a:off x="9134475" y="3419475"/>
          <a:ext cx="0" cy="9525"/>
        </a:xfrm>
        <a:prstGeom prst="ellipse">
          <a:avLst/>
        </a:prstGeom>
        <a:solidFill>
          <a:srgbClr val="FFFFFF"/>
        </a:solidFill>
        <a:ln w="9525">
          <a:solidFill>
            <a:srgbClr val="000000"/>
          </a:solidFill>
          <a:round/>
          <a:headEnd/>
          <a:tailEnd/>
        </a:ln>
      </xdr:spPr>
      <xdr:txBody>
        <a:bodyPr vertOverflow="clip" wrap="square" lIns="91440" tIns="45720" rIns="91440" bIns="45720" anchor="t" upright="1"/>
        <a:lstStyle/>
        <a:p>
          <a:pPr marL="0" marR="0" lvl="0" indent="0" algn="dist" defTabSz="914400" rtl="0" eaLnBrk="1" fontAlgn="auto" latinLnBrk="0" hangingPunct="1">
            <a:lnSpc>
              <a:spcPct val="1000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2525</a:t>
          </a:r>
        </a:p>
        <a:p>
          <a:pPr marL="0" marR="0" lvl="0" indent="0" algn="dist" defTabSz="914400" rtl="0" eaLnBrk="1" fontAlgn="auto" latinLnBrk="0" hangingPunct="1">
            <a:lnSpc>
              <a:spcPct val="1000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85</a:t>
          </a:r>
        </a:p>
      </xdr:txBody>
    </xdr:sp>
    <xdr:clientData/>
  </xdr:twoCellAnchor>
  <xdr:twoCellAnchor>
    <xdr:from>
      <xdr:col>5</xdr:col>
      <xdr:colOff>0</xdr:colOff>
      <xdr:row>12</xdr:row>
      <xdr:rowOff>1181100</xdr:rowOff>
    </xdr:from>
    <xdr:to>
      <xdr:col>5</xdr:col>
      <xdr:colOff>0</xdr:colOff>
      <xdr:row>13</xdr:row>
      <xdr:rowOff>152400</xdr:rowOff>
    </xdr:to>
    <xdr:sp macro="" textlink="">
      <xdr:nvSpPr>
        <xdr:cNvPr id="248" name="Oval 55"/>
        <xdr:cNvSpPr>
          <a:spLocks noChangeArrowheads="1"/>
        </xdr:cNvSpPr>
      </xdr:nvSpPr>
      <xdr:spPr bwMode="auto">
        <a:xfrm>
          <a:off x="8296275" y="3419475"/>
          <a:ext cx="0" cy="152400"/>
        </a:xfrm>
        <a:prstGeom prst="ellipse">
          <a:avLst/>
        </a:prstGeom>
        <a:solidFill>
          <a:srgbClr val="FFFFFF"/>
        </a:solidFill>
        <a:ln w="9525">
          <a:solidFill>
            <a:srgbClr val="000000"/>
          </a:solidFill>
          <a:round/>
          <a:headEnd/>
          <a:tailEnd/>
        </a:ln>
      </xdr:spPr>
      <xdr:txBody>
        <a:bodyPr vertOverflow="clip" wrap="square" lIns="91440" tIns="45720" rIns="91440" bIns="45720" anchor="t" upright="1"/>
        <a:lstStyle/>
        <a:p>
          <a:pPr marL="0" marR="0" lvl="0" indent="0" algn="l" defTabSz="914400" rtl="1" eaLnBrk="1" fontAlgn="auto" latinLnBrk="0" hangingPunct="1">
            <a:lnSpc>
              <a:spcPct val="1000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17</a:t>
          </a:r>
        </a:p>
        <a:p>
          <a:pPr marL="0" marR="0" lvl="0" indent="0" algn="l" defTabSz="914400" rtl="1" eaLnBrk="1" fontAlgn="auto" latinLnBrk="0" hangingPunct="1">
            <a:lnSpc>
              <a:spcPct val="1000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17</a:t>
          </a:r>
        </a:p>
      </xdr:txBody>
    </xdr:sp>
    <xdr:clientData/>
  </xdr:twoCellAnchor>
  <xdr:twoCellAnchor>
    <xdr:from>
      <xdr:col>5</xdr:col>
      <xdr:colOff>0</xdr:colOff>
      <xdr:row>12</xdr:row>
      <xdr:rowOff>1171575</xdr:rowOff>
    </xdr:from>
    <xdr:to>
      <xdr:col>5</xdr:col>
      <xdr:colOff>0</xdr:colOff>
      <xdr:row>13</xdr:row>
      <xdr:rowOff>142875</xdr:rowOff>
    </xdr:to>
    <xdr:sp macro="" textlink="">
      <xdr:nvSpPr>
        <xdr:cNvPr id="249" name="Oval 56"/>
        <xdr:cNvSpPr>
          <a:spLocks noChangeArrowheads="1"/>
        </xdr:cNvSpPr>
      </xdr:nvSpPr>
      <xdr:spPr bwMode="auto">
        <a:xfrm>
          <a:off x="8296275" y="3419475"/>
          <a:ext cx="0" cy="142875"/>
        </a:xfrm>
        <a:prstGeom prst="ellipse">
          <a:avLst/>
        </a:prstGeom>
        <a:solidFill>
          <a:srgbClr val="FFFFFF"/>
        </a:solidFill>
        <a:ln w="9525">
          <a:solidFill>
            <a:srgbClr val="000000"/>
          </a:solidFill>
          <a:round/>
          <a:headEnd/>
          <a:tailEnd/>
        </a:ln>
      </xdr:spPr>
      <xdr:txBody>
        <a:bodyPr vertOverflow="clip" wrap="square" lIns="91440" tIns="45720" rIns="91440" bIns="45720" anchor="t" upright="1"/>
        <a:lstStyle/>
        <a:p>
          <a:pPr marL="0" marR="0" lvl="0" indent="0" algn="l" defTabSz="914400" rtl="1" eaLnBrk="1" fontAlgn="auto" latinLnBrk="0" hangingPunct="1">
            <a:lnSpc>
              <a:spcPct val="1000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18</a:t>
          </a:r>
        </a:p>
        <a:p>
          <a:pPr marL="0" marR="0" lvl="0" indent="0" algn="l" defTabSz="914400" rtl="1" eaLnBrk="1" fontAlgn="auto" latinLnBrk="0" hangingPunct="1">
            <a:lnSpc>
              <a:spcPts val="7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18</a:t>
          </a:r>
        </a:p>
        <a:p>
          <a:pPr marL="0" marR="0" lvl="0" indent="0" algn="l" defTabSz="914400" rtl="1" eaLnBrk="1" fontAlgn="auto" latinLnBrk="0" hangingPunct="1">
            <a:lnSpc>
              <a:spcPts val="7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18</a:t>
          </a:r>
        </a:p>
      </xdr:txBody>
    </xdr:sp>
    <xdr:clientData/>
  </xdr:twoCellAnchor>
  <xdr:twoCellAnchor>
    <xdr:from>
      <xdr:col>5</xdr:col>
      <xdr:colOff>0</xdr:colOff>
      <xdr:row>12</xdr:row>
      <xdr:rowOff>1171575</xdr:rowOff>
    </xdr:from>
    <xdr:to>
      <xdr:col>5</xdr:col>
      <xdr:colOff>0</xdr:colOff>
      <xdr:row>13</xdr:row>
      <xdr:rowOff>142875</xdr:rowOff>
    </xdr:to>
    <xdr:sp macro="" textlink="">
      <xdr:nvSpPr>
        <xdr:cNvPr id="250" name="Oval 57"/>
        <xdr:cNvSpPr>
          <a:spLocks noChangeArrowheads="1"/>
        </xdr:cNvSpPr>
      </xdr:nvSpPr>
      <xdr:spPr bwMode="auto">
        <a:xfrm>
          <a:off x="8296275" y="3419475"/>
          <a:ext cx="0" cy="142875"/>
        </a:xfrm>
        <a:prstGeom prst="ellipse">
          <a:avLst/>
        </a:prstGeom>
        <a:solidFill>
          <a:srgbClr val="FFFFFF"/>
        </a:solidFill>
        <a:ln w="9525">
          <a:solidFill>
            <a:srgbClr val="000000"/>
          </a:solidFill>
          <a:round/>
          <a:headEnd/>
          <a:tailEnd/>
        </a:ln>
      </xdr:spPr>
      <xdr:txBody>
        <a:bodyPr vertOverflow="clip" wrap="square" lIns="91440" tIns="45720" rIns="91440" bIns="45720" anchor="t" upright="1"/>
        <a:lstStyle/>
        <a:p>
          <a:pPr marL="0" marR="0" lvl="0" indent="0" algn="l" defTabSz="914400" rtl="1" eaLnBrk="1" fontAlgn="auto" latinLnBrk="0" hangingPunct="1">
            <a:lnSpc>
              <a:spcPct val="1000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19</a:t>
          </a:r>
        </a:p>
      </xdr:txBody>
    </xdr:sp>
    <xdr:clientData/>
  </xdr:twoCellAnchor>
  <xdr:twoCellAnchor>
    <xdr:from>
      <xdr:col>5</xdr:col>
      <xdr:colOff>0</xdr:colOff>
      <xdr:row>12</xdr:row>
      <xdr:rowOff>1171575</xdr:rowOff>
    </xdr:from>
    <xdr:to>
      <xdr:col>5</xdr:col>
      <xdr:colOff>0</xdr:colOff>
      <xdr:row>13</xdr:row>
      <xdr:rowOff>142875</xdr:rowOff>
    </xdr:to>
    <xdr:sp macro="" textlink="">
      <xdr:nvSpPr>
        <xdr:cNvPr id="251" name="Oval 58"/>
        <xdr:cNvSpPr>
          <a:spLocks noChangeArrowheads="1"/>
        </xdr:cNvSpPr>
      </xdr:nvSpPr>
      <xdr:spPr bwMode="auto">
        <a:xfrm>
          <a:off x="8296275" y="3419475"/>
          <a:ext cx="0" cy="142875"/>
        </a:xfrm>
        <a:prstGeom prst="ellipse">
          <a:avLst/>
        </a:prstGeom>
        <a:solidFill>
          <a:srgbClr val="FFFFFF"/>
        </a:solidFill>
        <a:ln w="9525">
          <a:solidFill>
            <a:srgbClr val="000000"/>
          </a:solidFill>
          <a:round/>
          <a:headEnd/>
          <a:tailEnd/>
        </a:ln>
      </xdr:spPr>
      <xdr:txBody>
        <a:bodyPr vertOverflow="clip" wrap="square" lIns="91440" tIns="45720" rIns="91440" bIns="45720" anchor="t" upright="1"/>
        <a:lstStyle/>
        <a:p>
          <a:pPr marL="0" marR="0" lvl="0" indent="0" algn="l" defTabSz="914400" rtl="1" eaLnBrk="1" fontAlgn="auto" latinLnBrk="0" hangingPunct="1">
            <a:lnSpc>
              <a:spcPct val="1000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20</a:t>
          </a:r>
        </a:p>
        <a:p>
          <a:pPr marL="0" marR="0" lvl="0" indent="0" algn="l" defTabSz="914400" rtl="1" eaLnBrk="1" fontAlgn="auto" latinLnBrk="0" hangingPunct="1">
            <a:lnSpc>
              <a:spcPct val="1000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20</a:t>
          </a:r>
        </a:p>
      </xdr:txBody>
    </xdr:sp>
    <xdr:clientData/>
  </xdr:twoCellAnchor>
  <xdr:twoCellAnchor>
    <xdr:from>
      <xdr:col>6</xdr:col>
      <xdr:colOff>0</xdr:colOff>
      <xdr:row>12</xdr:row>
      <xdr:rowOff>1171575</xdr:rowOff>
    </xdr:from>
    <xdr:to>
      <xdr:col>6</xdr:col>
      <xdr:colOff>0</xdr:colOff>
      <xdr:row>13</xdr:row>
      <xdr:rowOff>142875</xdr:rowOff>
    </xdr:to>
    <xdr:sp macro="" textlink="">
      <xdr:nvSpPr>
        <xdr:cNvPr id="252" name="Oval 60"/>
        <xdr:cNvSpPr>
          <a:spLocks noChangeArrowheads="1"/>
        </xdr:cNvSpPr>
      </xdr:nvSpPr>
      <xdr:spPr bwMode="auto">
        <a:xfrm>
          <a:off x="9134475" y="3419475"/>
          <a:ext cx="0" cy="142875"/>
        </a:xfrm>
        <a:prstGeom prst="ellipse">
          <a:avLst/>
        </a:prstGeom>
        <a:solidFill>
          <a:srgbClr val="FFFFFF"/>
        </a:solidFill>
        <a:ln w="9525">
          <a:solidFill>
            <a:srgbClr val="000000"/>
          </a:solidFill>
          <a:round/>
          <a:headEnd/>
          <a:tailEnd/>
        </a:ln>
      </xdr:spPr>
      <xdr:txBody>
        <a:bodyPr vertOverflow="clip" wrap="square" lIns="91440" tIns="45720" rIns="91440" bIns="45720" anchor="t" upright="1"/>
        <a:lstStyle/>
        <a:p>
          <a:pPr marL="0" marR="0" lvl="0" indent="0" algn="l" defTabSz="914400" rtl="1" eaLnBrk="1" fontAlgn="auto" latinLnBrk="0" hangingPunct="1">
            <a:lnSpc>
              <a:spcPct val="1000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22</a:t>
          </a:r>
        </a:p>
      </xdr:txBody>
    </xdr:sp>
    <xdr:clientData/>
  </xdr:twoCellAnchor>
  <xdr:twoCellAnchor>
    <xdr:from>
      <xdr:col>6</xdr:col>
      <xdr:colOff>0</xdr:colOff>
      <xdr:row>12</xdr:row>
      <xdr:rowOff>1171575</xdr:rowOff>
    </xdr:from>
    <xdr:to>
      <xdr:col>6</xdr:col>
      <xdr:colOff>0</xdr:colOff>
      <xdr:row>13</xdr:row>
      <xdr:rowOff>142875</xdr:rowOff>
    </xdr:to>
    <xdr:sp macro="" textlink="">
      <xdr:nvSpPr>
        <xdr:cNvPr id="253" name="Oval 61"/>
        <xdr:cNvSpPr>
          <a:spLocks noChangeArrowheads="1"/>
        </xdr:cNvSpPr>
      </xdr:nvSpPr>
      <xdr:spPr bwMode="auto">
        <a:xfrm>
          <a:off x="9134475" y="3419475"/>
          <a:ext cx="0" cy="142875"/>
        </a:xfrm>
        <a:prstGeom prst="ellipse">
          <a:avLst/>
        </a:prstGeom>
        <a:solidFill>
          <a:srgbClr val="FFFFFF"/>
        </a:solidFill>
        <a:ln w="9525">
          <a:solidFill>
            <a:srgbClr val="000000"/>
          </a:solidFill>
          <a:round/>
          <a:headEnd/>
          <a:tailEnd/>
        </a:ln>
      </xdr:spPr>
      <xdr:txBody>
        <a:bodyPr vertOverflow="clip" wrap="square" lIns="91440" tIns="45720" rIns="91440" bIns="45720" anchor="t" upright="1"/>
        <a:lstStyle/>
        <a:p>
          <a:pPr marL="0" marR="0" lvl="0" indent="0" algn="l" defTabSz="914400" rtl="1" eaLnBrk="1" fontAlgn="auto" latinLnBrk="0" hangingPunct="1">
            <a:lnSpc>
              <a:spcPct val="1000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23</a:t>
          </a:r>
        </a:p>
        <a:p>
          <a:pPr marL="0" marR="0" lvl="0" indent="0" algn="l" defTabSz="914400" rtl="1" eaLnBrk="1" fontAlgn="auto" latinLnBrk="0" hangingPunct="1">
            <a:lnSpc>
              <a:spcPct val="1000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23</a:t>
          </a:r>
        </a:p>
      </xdr:txBody>
    </xdr:sp>
    <xdr:clientData/>
  </xdr:twoCellAnchor>
  <xdr:twoCellAnchor>
    <xdr:from>
      <xdr:col>6</xdr:col>
      <xdr:colOff>0</xdr:colOff>
      <xdr:row>12</xdr:row>
      <xdr:rowOff>1171575</xdr:rowOff>
    </xdr:from>
    <xdr:to>
      <xdr:col>6</xdr:col>
      <xdr:colOff>0</xdr:colOff>
      <xdr:row>13</xdr:row>
      <xdr:rowOff>142875</xdr:rowOff>
    </xdr:to>
    <xdr:sp macro="" textlink="">
      <xdr:nvSpPr>
        <xdr:cNvPr id="254" name="Oval 62"/>
        <xdr:cNvSpPr>
          <a:spLocks noChangeArrowheads="1"/>
        </xdr:cNvSpPr>
      </xdr:nvSpPr>
      <xdr:spPr bwMode="auto">
        <a:xfrm>
          <a:off x="9134475" y="3419475"/>
          <a:ext cx="0" cy="142875"/>
        </a:xfrm>
        <a:prstGeom prst="ellipse">
          <a:avLst/>
        </a:prstGeom>
        <a:solidFill>
          <a:srgbClr val="FFFFFF"/>
        </a:solidFill>
        <a:ln w="9525">
          <a:solidFill>
            <a:srgbClr val="000000"/>
          </a:solidFill>
          <a:round/>
          <a:headEnd/>
          <a:tailEnd/>
        </a:ln>
      </xdr:spPr>
      <xdr:txBody>
        <a:bodyPr vertOverflow="clip" wrap="square" lIns="91440" tIns="45720" rIns="91440" bIns="45720" anchor="t" upright="1"/>
        <a:lstStyle/>
        <a:p>
          <a:pPr marL="0" marR="0" lvl="0" indent="0" algn="l" defTabSz="914400" rtl="1" eaLnBrk="1" fontAlgn="auto" latinLnBrk="0" hangingPunct="1">
            <a:lnSpc>
              <a:spcPct val="1000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24</a:t>
          </a:r>
        </a:p>
      </xdr:txBody>
    </xdr:sp>
    <xdr:clientData/>
  </xdr:twoCellAnchor>
  <xdr:twoCellAnchor>
    <xdr:from>
      <xdr:col>6</xdr:col>
      <xdr:colOff>0</xdr:colOff>
      <xdr:row>12</xdr:row>
      <xdr:rowOff>1038225</xdr:rowOff>
    </xdr:from>
    <xdr:to>
      <xdr:col>6</xdr:col>
      <xdr:colOff>0</xdr:colOff>
      <xdr:row>13</xdr:row>
      <xdr:rowOff>9525</xdr:rowOff>
    </xdr:to>
    <xdr:sp macro="" textlink="">
      <xdr:nvSpPr>
        <xdr:cNvPr id="255" name="Oval 63"/>
        <xdr:cNvSpPr>
          <a:spLocks noChangeArrowheads="1"/>
        </xdr:cNvSpPr>
      </xdr:nvSpPr>
      <xdr:spPr bwMode="auto">
        <a:xfrm>
          <a:off x="9134475" y="3419475"/>
          <a:ext cx="0" cy="9525"/>
        </a:xfrm>
        <a:prstGeom prst="ellipse">
          <a:avLst/>
        </a:prstGeom>
        <a:solidFill>
          <a:srgbClr val="FFFFFF"/>
        </a:solidFill>
        <a:ln w="9525">
          <a:solidFill>
            <a:srgbClr val="000000"/>
          </a:solidFill>
          <a:round/>
          <a:headEnd/>
          <a:tailEnd/>
        </a:ln>
      </xdr:spPr>
      <xdr:txBody>
        <a:bodyPr vertOverflow="clip" wrap="square" lIns="91440" tIns="45720" rIns="91440" bIns="45720" anchor="t" upright="1"/>
        <a:lstStyle/>
        <a:p>
          <a:pPr marL="0" marR="0" lvl="0" indent="0" algn="dist" defTabSz="914400" rtl="1" eaLnBrk="1" fontAlgn="auto" latinLnBrk="0" hangingPunct="1">
            <a:lnSpc>
              <a:spcPct val="1000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2525</a:t>
          </a:r>
        </a:p>
        <a:p>
          <a:pPr marL="0" marR="0" lvl="0" indent="0" algn="dist" defTabSz="914400" rtl="1" eaLnBrk="1" fontAlgn="auto" latinLnBrk="0" hangingPunct="1">
            <a:lnSpc>
              <a:spcPct val="1000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85</a:t>
          </a:r>
        </a:p>
      </xdr:txBody>
    </xdr:sp>
    <xdr:clientData/>
  </xdr:twoCellAnchor>
  <xdr:twoCellAnchor>
    <xdr:from>
      <xdr:col>5</xdr:col>
      <xdr:colOff>0</xdr:colOff>
      <xdr:row>12</xdr:row>
      <xdr:rowOff>1181100</xdr:rowOff>
    </xdr:from>
    <xdr:to>
      <xdr:col>5</xdr:col>
      <xdr:colOff>0</xdr:colOff>
      <xdr:row>13</xdr:row>
      <xdr:rowOff>152400</xdr:rowOff>
    </xdr:to>
    <xdr:sp macro="" textlink="">
      <xdr:nvSpPr>
        <xdr:cNvPr id="256" name="Oval 135"/>
        <xdr:cNvSpPr>
          <a:spLocks noChangeArrowheads="1"/>
        </xdr:cNvSpPr>
      </xdr:nvSpPr>
      <xdr:spPr bwMode="auto">
        <a:xfrm>
          <a:off x="8296275" y="3419475"/>
          <a:ext cx="0" cy="152400"/>
        </a:xfrm>
        <a:prstGeom prst="ellipse">
          <a:avLst/>
        </a:prstGeom>
        <a:solidFill>
          <a:srgbClr val="FFFFFF"/>
        </a:solidFill>
        <a:ln w="9525">
          <a:solidFill>
            <a:srgbClr val="000000"/>
          </a:solidFill>
          <a:round/>
          <a:headEnd/>
          <a:tailEnd/>
        </a:ln>
      </xdr:spPr>
      <xdr:txBody>
        <a:bodyPr vertOverflow="clip" wrap="square" lIns="91440" tIns="45720" rIns="91440" bIns="45720" anchor="t" upright="1"/>
        <a:lstStyle/>
        <a:p>
          <a:pPr marL="0" marR="0" lvl="0" indent="0" algn="l" defTabSz="914400" rtl="1" eaLnBrk="1" fontAlgn="auto" latinLnBrk="0" hangingPunct="1">
            <a:lnSpc>
              <a:spcPct val="1000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17</a:t>
          </a:r>
        </a:p>
        <a:p>
          <a:pPr marL="0" marR="0" lvl="0" indent="0" algn="l" defTabSz="914400" rtl="1" eaLnBrk="1" fontAlgn="auto" latinLnBrk="0" hangingPunct="1">
            <a:lnSpc>
              <a:spcPct val="1000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17</a:t>
          </a:r>
        </a:p>
      </xdr:txBody>
    </xdr:sp>
    <xdr:clientData/>
  </xdr:twoCellAnchor>
  <xdr:twoCellAnchor>
    <xdr:from>
      <xdr:col>5</xdr:col>
      <xdr:colOff>0</xdr:colOff>
      <xdr:row>12</xdr:row>
      <xdr:rowOff>1171575</xdr:rowOff>
    </xdr:from>
    <xdr:to>
      <xdr:col>5</xdr:col>
      <xdr:colOff>0</xdr:colOff>
      <xdr:row>13</xdr:row>
      <xdr:rowOff>142875</xdr:rowOff>
    </xdr:to>
    <xdr:sp macro="" textlink="">
      <xdr:nvSpPr>
        <xdr:cNvPr id="257" name="Oval 136"/>
        <xdr:cNvSpPr>
          <a:spLocks noChangeArrowheads="1"/>
        </xdr:cNvSpPr>
      </xdr:nvSpPr>
      <xdr:spPr bwMode="auto">
        <a:xfrm>
          <a:off x="8296275" y="3419475"/>
          <a:ext cx="0" cy="142875"/>
        </a:xfrm>
        <a:prstGeom prst="ellipse">
          <a:avLst/>
        </a:prstGeom>
        <a:solidFill>
          <a:srgbClr val="FFFFFF"/>
        </a:solidFill>
        <a:ln w="9525">
          <a:solidFill>
            <a:srgbClr val="000000"/>
          </a:solidFill>
          <a:round/>
          <a:headEnd/>
          <a:tailEnd/>
        </a:ln>
      </xdr:spPr>
      <xdr:txBody>
        <a:bodyPr vertOverflow="clip" wrap="square" lIns="91440" tIns="45720" rIns="91440" bIns="45720" anchor="t" upright="1"/>
        <a:lstStyle/>
        <a:p>
          <a:pPr marL="0" marR="0" lvl="0" indent="0" algn="l" defTabSz="914400" rtl="1" eaLnBrk="1" fontAlgn="auto" latinLnBrk="0" hangingPunct="1">
            <a:lnSpc>
              <a:spcPct val="1000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18</a:t>
          </a:r>
        </a:p>
        <a:p>
          <a:pPr marL="0" marR="0" lvl="0" indent="0" algn="l" defTabSz="914400" rtl="1" eaLnBrk="1" fontAlgn="auto" latinLnBrk="0" hangingPunct="1">
            <a:lnSpc>
              <a:spcPts val="7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18</a:t>
          </a:r>
        </a:p>
        <a:p>
          <a:pPr marL="0" marR="0" lvl="0" indent="0" algn="l" defTabSz="914400" rtl="1" eaLnBrk="1" fontAlgn="auto" latinLnBrk="0" hangingPunct="1">
            <a:lnSpc>
              <a:spcPts val="7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18</a:t>
          </a:r>
        </a:p>
      </xdr:txBody>
    </xdr:sp>
    <xdr:clientData/>
  </xdr:twoCellAnchor>
  <xdr:twoCellAnchor>
    <xdr:from>
      <xdr:col>5</xdr:col>
      <xdr:colOff>0</xdr:colOff>
      <xdr:row>12</xdr:row>
      <xdr:rowOff>1171575</xdr:rowOff>
    </xdr:from>
    <xdr:to>
      <xdr:col>5</xdr:col>
      <xdr:colOff>0</xdr:colOff>
      <xdr:row>13</xdr:row>
      <xdr:rowOff>142875</xdr:rowOff>
    </xdr:to>
    <xdr:sp macro="" textlink="">
      <xdr:nvSpPr>
        <xdr:cNvPr id="258" name="Oval 137"/>
        <xdr:cNvSpPr>
          <a:spLocks noChangeArrowheads="1"/>
        </xdr:cNvSpPr>
      </xdr:nvSpPr>
      <xdr:spPr bwMode="auto">
        <a:xfrm>
          <a:off x="8296275" y="3419475"/>
          <a:ext cx="0" cy="142875"/>
        </a:xfrm>
        <a:prstGeom prst="ellipse">
          <a:avLst/>
        </a:prstGeom>
        <a:solidFill>
          <a:srgbClr val="FFFFFF"/>
        </a:solidFill>
        <a:ln w="9525">
          <a:solidFill>
            <a:srgbClr val="000000"/>
          </a:solidFill>
          <a:round/>
          <a:headEnd/>
          <a:tailEnd/>
        </a:ln>
      </xdr:spPr>
      <xdr:txBody>
        <a:bodyPr vertOverflow="clip" wrap="square" lIns="91440" tIns="45720" rIns="91440" bIns="45720" anchor="t" upright="1"/>
        <a:lstStyle/>
        <a:p>
          <a:pPr marL="0" marR="0" lvl="0" indent="0" algn="l" defTabSz="914400" rtl="1" eaLnBrk="1" fontAlgn="auto" latinLnBrk="0" hangingPunct="1">
            <a:lnSpc>
              <a:spcPct val="1000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19</a:t>
          </a:r>
        </a:p>
      </xdr:txBody>
    </xdr:sp>
    <xdr:clientData/>
  </xdr:twoCellAnchor>
  <xdr:twoCellAnchor>
    <xdr:from>
      <xdr:col>5</xdr:col>
      <xdr:colOff>0</xdr:colOff>
      <xdr:row>12</xdr:row>
      <xdr:rowOff>1171575</xdr:rowOff>
    </xdr:from>
    <xdr:to>
      <xdr:col>5</xdr:col>
      <xdr:colOff>0</xdr:colOff>
      <xdr:row>13</xdr:row>
      <xdr:rowOff>142875</xdr:rowOff>
    </xdr:to>
    <xdr:sp macro="" textlink="">
      <xdr:nvSpPr>
        <xdr:cNvPr id="259" name="Oval 138"/>
        <xdr:cNvSpPr>
          <a:spLocks noChangeArrowheads="1"/>
        </xdr:cNvSpPr>
      </xdr:nvSpPr>
      <xdr:spPr bwMode="auto">
        <a:xfrm>
          <a:off x="8296275" y="3419475"/>
          <a:ext cx="0" cy="142875"/>
        </a:xfrm>
        <a:prstGeom prst="ellipse">
          <a:avLst/>
        </a:prstGeom>
        <a:solidFill>
          <a:srgbClr val="FFFFFF"/>
        </a:solidFill>
        <a:ln w="9525">
          <a:solidFill>
            <a:srgbClr val="000000"/>
          </a:solidFill>
          <a:round/>
          <a:headEnd/>
          <a:tailEnd/>
        </a:ln>
      </xdr:spPr>
      <xdr:txBody>
        <a:bodyPr vertOverflow="clip" wrap="square" lIns="91440" tIns="45720" rIns="91440" bIns="45720" anchor="t" upright="1"/>
        <a:lstStyle/>
        <a:p>
          <a:pPr marL="0" marR="0" lvl="0" indent="0" algn="l" defTabSz="914400" rtl="1" eaLnBrk="1" fontAlgn="auto" latinLnBrk="0" hangingPunct="1">
            <a:lnSpc>
              <a:spcPct val="1000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20</a:t>
          </a:r>
        </a:p>
        <a:p>
          <a:pPr marL="0" marR="0" lvl="0" indent="0" algn="l" defTabSz="914400" rtl="1" eaLnBrk="1" fontAlgn="auto" latinLnBrk="0" hangingPunct="1">
            <a:lnSpc>
              <a:spcPct val="1000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20</a:t>
          </a:r>
        </a:p>
      </xdr:txBody>
    </xdr:sp>
    <xdr:clientData/>
  </xdr:twoCellAnchor>
  <xdr:twoCellAnchor>
    <xdr:from>
      <xdr:col>6</xdr:col>
      <xdr:colOff>0</xdr:colOff>
      <xdr:row>12</xdr:row>
      <xdr:rowOff>1171575</xdr:rowOff>
    </xdr:from>
    <xdr:to>
      <xdr:col>6</xdr:col>
      <xdr:colOff>0</xdr:colOff>
      <xdr:row>13</xdr:row>
      <xdr:rowOff>142875</xdr:rowOff>
    </xdr:to>
    <xdr:sp macro="" textlink="">
      <xdr:nvSpPr>
        <xdr:cNvPr id="260" name="Oval 140"/>
        <xdr:cNvSpPr>
          <a:spLocks noChangeArrowheads="1"/>
        </xdr:cNvSpPr>
      </xdr:nvSpPr>
      <xdr:spPr bwMode="auto">
        <a:xfrm>
          <a:off x="9134475" y="3419475"/>
          <a:ext cx="0" cy="142875"/>
        </a:xfrm>
        <a:prstGeom prst="ellipse">
          <a:avLst/>
        </a:prstGeom>
        <a:solidFill>
          <a:srgbClr val="FFFFFF"/>
        </a:solidFill>
        <a:ln w="9525">
          <a:solidFill>
            <a:srgbClr val="000000"/>
          </a:solidFill>
          <a:round/>
          <a:headEnd/>
          <a:tailEnd/>
        </a:ln>
      </xdr:spPr>
      <xdr:txBody>
        <a:bodyPr vertOverflow="clip" wrap="square" lIns="91440" tIns="45720" rIns="91440" bIns="45720" anchor="t" upright="1"/>
        <a:lstStyle/>
        <a:p>
          <a:pPr marL="0" marR="0" lvl="0" indent="0" algn="l" defTabSz="914400" rtl="1" eaLnBrk="1" fontAlgn="auto" latinLnBrk="0" hangingPunct="1">
            <a:lnSpc>
              <a:spcPct val="1000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22</a:t>
          </a:r>
        </a:p>
      </xdr:txBody>
    </xdr:sp>
    <xdr:clientData/>
  </xdr:twoCellAnchor>
  <xdr:twoCellAnchor>
    <xdr:from>
      <xdr:col>6</xdr:col>
      <xdr:colOff>0</xdr:colOff>
      <xdr:row>12</xdr:row>
      <xdr:rowOff>1171575</xdr:rowOff>
    </xdr:from>
    <xdr:to>
      <xdr:col>6</xdr:col>
      <xdr:colOff>0</xdr:colOff>
      <xdr:row>13</xdr:row>
      <xdr:rowOff>142875</xdr:rowOff>
    </xdr:to>
    <xdr:sp macro="" textlink="">
      <xdr:nvSpPr>
        <xdr:cNvPr id="261" name="Oval 141"/>
        <xdr:cNvSpPr>
          <a:spLocks noChangeArrowheads="1"/>
        </xdr:cNvSpPr>
      </xdr:nvSpPr>
      <xdr:spPr bwMode="auto">
        <a:xfrm>
          <a:off x="9134475" y="3419475"/>
          <a:ext cx="0" cy="142875"/>
        </a:xfrm>
        <a:prstGeom prst="ellipse">
          <a:avLst/>
        </a:prstGeom>
        <a:solidFill>
          <a:srgbClr val="FFFFFF"/>
        </a:solidFill>
        <a:ln w="9525">
          <a:solidFill>
            <a:srgbClr val="000000"/>
          </a:solidFill>
          <a:round/>
          <a:headEnd/>
          <a:tailEnd/>
        </a:ln>
      </xdr:spPr>
      <xdr:txBody>
        <a:bodyPr vertOverflow="clip" wrap="square" lIns="91440" tIns="45720" rIns="91440" bIns="45720" anchor="t" upright="1"/>
        <a:lstStyle/>
        <a:p>
          <a:pPr marL="0" marR="0" lvl="0" indent="0" algn="l" defTabSz="914400" rtl="1" eaLnBrk="1" fontAlgn="auto" latinLnBrk="0" hangingPunct="1">
            <a:lnSpc>
              <a:spcPct val="1000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23</a:t>
          </a:r>
        </a:p>
        <a:p>
          <a:pPr marL="0" marR="0" lvl="0" indent="0" algn="l" defTabSz="914400" rtl="1" eaLnBrk="1" fontAlgn="auto" latinLnBrk="0" hangingPunct="1">
            <a:lnSpc>
              <a:spcPct val="1000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23</a:t>
          </a:r>
        </a:p>
      </xdr:txBody>
    </xdr:sp>
    <xdr:clientData/>
  </xdr:twoCellAnchor>
  <xdr:twoCellAnchor>
    <xdr:from>
      <xdr:col>6</xdr:col>
      <xdr:colOff>0</xdr:colOff>
      <xdr:row>12</xdr:row>
      <xdr:rowOff>1171575</xdr:rowOff>
    </xdr:from>
    <xdr:to>
      <xdr:col>6</xdr:col>
      <xdr:colOff>0</xdr:colOff>
      <xdr:row>13</xdr:row>
      <xdr:rowOff>142875</xdr:rowOff>
    </xdr:to>
    <xdr:sp macro="" textlink="">
      <xdr:nvSpPr>
        <xdr:cNvPr id="262" name="Oval 142"/>
        <xdr:cNvSpPr>
          <a:spLocks noChangeArrowheads="1"/>
        </xdr:cNvSpPr>
      </xdr:nvSpPr>
      <xdr:spPr bwMode="auto">
        <a:xfrm>
          <a:off x="9134475" y="3419475"/>
          <a:ext cx="0" cy="142875"/>
        </a:xfrm>
        <a:prstGeom prst="ellipse">
          <a:avLst/>
        </a:prstGeom>
        <a:solidFill>
          <a:srgbClr val="FFFFFF"/>
        </a:solidFill>
        <a:ln w="9525">
          <a:solidFill>
            <a:srgbClr val="000000"/>
          </a:solidFill>
          <a:round/>
          <a:headEnd/>
          <a:tailEnd/>
        </a:ln>
      </xdr:spPr>
      <xdr:txBody>
        <a:bodyPr vertOverflow="clip" wrap="square" lIns="91440" tIns="45720" rIns="91440" bIns="45720" anchor="t" upright="1"/>
        <a:lstStyle/>
        <a:p>
          <a:pPr marL="0" marR="0" lvl="0" indent="0" algn="l" defTabSz="914400" rtl="1" eaLnBrk="1" fontAlgn="auto" latinLnBrk="0" hangingPunct="1">
            <a:lnSpc>
              <a:spcPct val="1000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24</a:t>
          </a:r>
        </a:p>
      </xdr:txBody>
    </xdr:sp>
    <xdr:clientData/>
  </xdr:twoCellAnchor>
  <xdr:twoCellAnchor>
    <xdr:from>
      <xdr:col>6</xdr:col>
      <xdr:colOff>0</xdr:colOff>
      <xdr:row>12</xdr:row>
      <xdr:rowOff>1038225</xdr:rowOff>
    </xdr:from>
    <xdr:to>
      <xdr:col>6</xdr:col>
      <xdr:colOff>0</xdr:colOff>
      <xdr:row>13</xdr:row>
      <xdr:rowOff>9525</xdr:rowOff>
    </xdr:to>
    <xdr:sp macro="" textlink="">
      <xdr:nvSpPr>
        <xdr:cNvPr id="263" name="Oval 143"/>
        <xdr:cNvSpPr>
          <a:spLocks noChangeArrowheads="1"/>
        </xdr:cNvSpPr>
      </xdr:nvSpPr>
      <xdr:spPr bwMode="auto">
        <a:xfrm>
          <a:off x="9134475" y="3419475"/>
          <a:ext cx="0" cy="9525"/>
        </a:xfrm>
        <a:prstGeom prst="ellipse">
          <a:avLst/>
        </a:prstGeom>
        <a:solidFill>
          <a:srgbClr val="FFFFFF"/>
        </a:solidFill>
        <a:ln w="9525">
          <a:solidFill>
            <a:srgbClr val="000000"/>
          </a:solidFill>
          <a:round/>
          <a:headEnd/>
          <a:tailEnd/>
        </a:ln>
      </xdr:spPr>
      <xdr:txBody>
        <a:bodyPr vertOverflow="clip" wrap="square" lIns="91440" tIns="45720" rIns="91440" bIns="45720" anchor="t" upright="1"/>
        <a:lstStyle/>
        <a:p>
          <a:pPr marL="0" marR="0" lvl="0" indent="0" algn="dist" defTabSz="914400" rtl="1" eaLnBrk="1" fontAlgn="auto" latinLnBrk="0" hangingPunct="1">
            <a:lnSpc>
              <a:spcPct val="1000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2525</a:t>
          </a:r>
        </a:p>
        <a:p>
          <a:pPr marL="0" marR="0" lvl="0" indent="0" algn="dist" defTabSz="914400" rtl="1" eaLnBrk="1" fontAlgn="auto" latinLnBrk="0" hangingPunct="1">
            <a:lnSpc>
              <a:spcPct val="1000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85</a:t>
          </a:r>
        </a:p>
      </xdr:txBody>
    </xdr:sp>
    <xdr:clientData/>
  </xdr:twoCellAnchor>
  <xdr:twoCellAnchor>
    <xdr:from>
      <xdr:col>5</xdr:col>
      <xdr:colOff>0</xdr:colOff>
      <xdr:row>13</xdr:row>
      <xdr:rowOff>1181100</xdr:rowOff>
    </xdr:from>
    <xdr:to>
      <xdr:col>5</xdr:col>
      <xdr:colOff>0</xdr:colOff>
      <xdr:row>14</xdr:row>
      <xdr:rowOff>152400</xdr:rowOff>
    </xdr:to>
    <xdr:sp macro="" textlink="">
      <xdr:nvSpPr>
        <xdr:cNvPr id="264" name="Oval 60"/>
        <xdr:cNvSpPr>
          <a:spLocks noChangeArrowheads="1"/>
        </xdr:cNvSpPr>
      </xdr:nvSpPr>
      <xdr:spPr bwMode="auto">
        <a:xfrm>
          <a:off x="8296275" y="3705225"/>
          <a:ext cx="0" cy="152400"/>
        </a:xfrm>
        <a:prstGeom prst="ellipse">
          <a:avLst/>
        </a:prstGeom>
        <a:solidFill>
          <a:srgbClr val="FFFFFF"/>
        </a:solidFill>
        <a:ln w="9525">
          <a:solidFill>
            <a:srgbClr val="000000"/>
          </a:solidFill>
          <a:round/>
          <a:headEnd/>
          <a:tailEnd/>
        </a:ln>
      </xdr:spPr>
      <xdr:txBody>
        <a:bodyPr vertOverflow="clip" wrap="square" lIns="91440" tIns="45720" rIns="91440" bIns="45720" anchor="t" upright="1"/>
        <a:lstStyle/>
        <a:p>
          <a:pPr marL="0" marR="0" lvl="0" indent="0" algn="l" defTabSz="914400" rtl="1" eaLnBrk="1" fontAlgn="auto" latinLnBrk="0" hangingPunct="1">
            <a:lnSpc>
              <a:spcPct val="1000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17</a:t>
          </a:r>
        </a:p>
        <a:p>
          <a:pPr marL="0" marR="0" lvl="0" indent="0" algn="l" defTabSz="914400" rtl="1" eaLnBrk="1" fontAlgn="auto" latinLnBrk="0" hangingPunct="1">
            <a:lnSpc>
              <a:spcPct val="1000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17</a:t>
          </a:r>
        </a:p>
      </xdr:txBody>
    </xdr:sp>
    <xdr:clientData/>
  </xdr:twoCellAnchor>
  <xdr:twoCellAnchor>
    <xdr:from>
      <xdr:col>5</xdr:col>
      <xdr:colOff>0</xdr:colOff>
      <xdr:row>13</xdr:row>
      <xdr:rowOff>1171575</xdr:rowOff>
    </xdr:from>
    <xdr:to>
      <xdr:col>5</xdr:col>
      <xdr:colOff>0</xdr:colOff>
      <xdr:row>14</xdr:row>
      <xdr:rowOff>142875</xdr:rowOff>
    </xdr:to>
    <xdr:sp macro="" textlink="">
      <xdr:nvSpPr>
        <xdr:cNvPr id="265" name="Oval 61"/>
        <xdr:cNvSpPr>
          <a:spLocks noChangeArrowheads="1"/>
        </xdr:cNvSpPr>
      </xdr:nvSpPr>
      <xdr:spPr bwMode="auto">
        <a:xfrm>
          <a:off x="8296275" y="3705225"/>
          <a:ext cx="0" cy="142875"/>
        </a:xfrm>
        <a:prstGeom prst="ellipse">
          <a:avLst/>
        </a:prstGeom>
        <a:solidFill>
          <a:srgbClr val="FFFFFF"/>
        </a:solidFill>
        <a:ln w="9525">
          <a:solidFill>
            <a:srgbClr val="000000"/>
          </a:solidFill>
          <a:round/>
          <a:headEnd/>
          <a:tailEnd/>
        </a:ln>
      </xdr:spPr>
      <xdr:txBody>
        <a:bodyPr vertOverflow="clip" wrap="square" lIns="91440" tIns="45720" rIns="91440" bIns="45720" anchor="t" upright="1"/>
        <a:lstStyle/>
        <a:p>
          <a:pPr marL="0" marR="0" lvl="0" indent="0" algn="l" defTabSz="914400" rtl="1" eaLnBrk="1" fontAlgn="auto" latinLnBrk="0" hangingPunct="1">
            <a:lnSpc>
              <a:spcPct val="1000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18</a:t>
          </a:r>
        </a:p>
        <a:p>
          <a:pPr marL="0" marR="0" lvl="0" indent="0" algn="l" defTabSz="914400" rtl="1" eaLnBrk="1" fontAlgn="auto" latinLnBrk="0" hangingPunct="1">
            <a:lnSpc>
              <a:spcPts val="7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18</a:t>
          </a:r>
        </a:p>
        <a:p>
          <a:pPr marL="0" marR="0" lvl="0" indent="0" algn="l" defTabSz="914400" rtl="1" eaLnBrk="1" fontAlgn="auto" latinLnBrk="0" hangingPunct="1">
            <a:lnSpc>
              <a:spcPts val="7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18</a:t>
          </a:r>
        </a:p>
      </xdr:txBody>
    </xdr:sp>
    <xdr:clientData/>
  </xdr:twoCellAnchor>
  <xdr:twoCellAnchor>
    <xdr:from>
      <xdr:col>5</xdr:col>
      <xdr:colOff>0</xdr:colOff>
      <xdr:row>13</xdr:row>
      <xdr:rowOff>1171575</xdr:rowOff>
    </xdr:from>
    <xdr:to>
      <xdr:col>5</xdr:col>
      <xdr:colOff>0</xdr:colOff>
      <xdr:row>14</xdr:row>
      <xdr:rowOff>142875</xdr:rowOff>
    </xdr:to>
    <xdr:sp macro="" textlink="">
      <xdr:nvSpPr>
        <xdr:cNvPr id="266" name="Oval 62"/>
        <xdr:cNvSpPr>
          <a:spLocks noChangeArrowheads="1"/>
        </xdr:cNvSpPr>
      </xdr:nvSpPr>
      <xdr:spPr bwMode="auto">
        <a:xfrm>
          <a:off x="8296275" y="3705225"/>
          <a:ext cx="0" cy="142875"/>
        </a:xfrm>
        <a:prstGeom prst="ellipse">
          <a:avLst/>
        </a:prstGeom>
        <a:solidFill>
          <a:srgbClr val="FFFFFF"/>
        </a:solidFill>
        <a:ln w="9525">
          <a:solidFill>
            <a:srgbClr val="000000"/>
          </a:solidFill>
          <a:round/>
          <a:headEnd/>
          <a:tailEnd/>
        </a:ln>
      </xdr:spPr>
      <xdr:txBody>
        <a:bodyPr vertOverflow="clip" wrap="square" lIns="91440" tIns="45720" rIns="91440" bIns="45720" anchor="t" upright="1"/>
        <a:lstStyle/>
        <a:p>
          <a:pPr marL="0" marR="0" lvl="0" indent="0" algn="l" defTabSz="914400" rtl="1" eaLnBrk="1" fontAlgn="auto" latinLnBrk="0" hangingPunct="1">
            <a:lnSpc>
              <a:spcPct val="1000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19</a:t>
          </a:r>
        </a:p>
      </xdr:txBody>
    </xdr:sp>
    <xdr:clientData/>
  </xdr:twoCellAnchor>
  <xdr:twoCellAnchor>
    <xdr:from>
      <xdr:col>5</xdr:col>
      <xdr:colOff>0</xdr:colOff>
      <xdr:row>13</xdr:row>
      <xdr:rowOff>1171575</xdr:rowOff>
    </xdr:from>
    <xdr:to>
      <xdr:col>5</xdr:col>
      <xdr:colOff>0</xdr:colOff>
      <xdr:row>14</xdr:row>
      <xdr:rowOff>142875</xdr:rowOff>
    </xdr:to>
    <xdr:sp macro="" textlink="">
      <xdr:nvSpPr>
        <xdr:cNvPr id="267" name="Oval 63"/>
        <xdr:cNvSpPr>
          <a:spLocks noChangeArrowheads="1"/>
        </xdr:cNvSpPr>
      </xdr:nvSpPr>
      <xdr:spPr bwMode="auto">
        <a:xfrm>
          <a:off x="8296275" y="3705225"/>
          <a:ext cx="0" cy="142875"/>
        </a:xfrm>
        <a:prstGeom prst="ellipse">
          <a:avLst/>
        </a:prstGeom>
        <a:solidFill>
          <a:srgbClr val="FFFFFF"/>
        </a:solidFill>
        <a:ln w="9525">
          <a:solidFill>
            <a:srgbClr val="000000"/>
          </a:solidFill>
          <a:round/>
          <a:headEnd/>
          <a:tailEnd/>
        </a:ln>
      </xdr:spPr>
      <xdr:txBody>
        <a:bodyPr vertOverflow="clip" wrap="square" lIns="91440" tIns="45720" rIns="91440" bIns="45720" anchor="t" upright="1"/>
        <a:lstStyle/>
        <a:p>
          <a:pPr marL="0" marR="0" lvl="0" indent="0" algn="l" defTabSz="914400" rtl="1" eaLnBrk="1" fontAlgn="auto" latinLnBrk="0" hangingPunct="1">
            <a:lnSpc>
              <a:spcPct val="1000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20</a:t>
          </a:r>
        </a:p>
        <a:p>
          <a:pPr marL="0" marR="0" lvl="0" indent="0" algn="l" defTabSz="914400" rtl="1" eaLnBrk="1" fontAlgn="auto" latinLnBrk="0" hangingPunct="1">
            <a:lnSpc>
              <a:spcPct val="1000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20</a:t>
          </a:r>
        </a:p>
      </xdr:txBody>
    </xdr:sp>
    <xdr:clientData/>
  </xdr:twoCellAnchor>
  <xdr:twoCellAnchor>
    <xdr:from>
      <xdr:col>6</xdr:col>
      <xdr:colOff>0</xdr:colOff>
      <xdr:row>13</xdr:row>
      <xdr:rowOff>1171575</xdr:rowOff>
    </xdr:from>
    <xdr:to>
      <xdr:col>6</xdr:col>
      <xdr:colOff>0</xdr:colOff>
      <xdr:row>14</xdr:row>
      <xdr:rowOff>142875</xdr:rowOff>
    </xdr:to>
    <xdr:sp macro="" textlink="">
      <xdr:nvSpPr>
        <xdr:cNvPr id="268" name="Oval 65"/>
        <xdr:cNvSpPr>
          <a:spLocks noChangeArrowheads="1"/>
        </xdr:cNvSpPr>
      </xdr:nvSpPr>
      <xdr:spPr bwMode="auto">
        <a:xfrm>
          <a:off x="9134475" y="3705225"/>
          <a:ext cx="0" cy="142875"/>
        </a:xfrm>
        <a:prstGeom prst="ellipse">
          <a:avLst/>
        </a:prstGeom>
        <a:solidFill>
          <a:srgbClr val="FFFFFF"/>
        </a:solidFill>
        <a:ln w="9525">
          <a:solidFill>
            <a:srgbClr val="000000"/>
          </a:solidFill>
          <a:round/>
          <a:headEnd/>
          <a:tailEnd/>
        </a:ln>
      </xdr:spPr>
      <xdr:txBody>
        <a:bodyPr vertOverflow="clip" wrap="square" lIns="91440" tIns="45720" rIns="91440" bIns="45720" anchor="t" upright="1"/>
        <a:lstStyle/>
        <a:p>
          <a:pPr marL="0" marR="0" lvl="0" indent="0" algn="l" defTabSz="914400" rtl="1" eaLnBrk="1" fontAlgn="auto" latinLnBrk="0" hangingPunct="1">
            <a:lnSpc>
              <a:spcPct val="1000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22</a:t>
          </a:r>
        </a:p>
      </xdr:txBody>
    </xdr:sp>
    <xdr:clientData/>
  </xdr:twoCellAnchor>
  <xdr:twoCellAnchor>
    <xdr:from>
      <xdr:col>6</xdr:col>
      <xdr:colOff>0</xdr:colOff>
      <xdr:row>13</xdr:row>
      <xdr:rowOff>1171575</xdr:rowOff>
    </xdr:from>
    <xdr:to>
      <xdr:col>6</xdr:col>
      <xdr:colOff>0</xdr:colOff>
      <xdr:row>14</xdr:row>
      <xdr:rowOff>142875</xdr:rowOff>
    </xdr:to>
    <xdr:sp macro="" textlink="">
      <xdr:nvSpPr>
        <xdr:cNvPr id="269" name="Oval 66"/>
        <xdr:cNvSpPr>
          <a:spLocks noChangeArrowheads="1"/>
        </xdr:cNvSpPr>
      </xdr:nvSpPr>
      <xdr:spPr bwMode="auto">
        <a:xfrm>
          <a:off x="9134475" y="3705225"/>
          <a:ext cx="0" cy="142875"/>
        </a:xfrm>
        <a:prstGeom prst="ellipse">
          <a:avLst/>
        </a:prstGeom>
        <a:solidFill>
          <a:srgbClr val="FFFFFF"/>
        </a:solidFill>
        <a:ln w="9525">
          <a:solidFill>
            <a:srgbClr val="000000"/>
          </a:solidFill>
          <a:round/>
          <a:headEnd/>
          <a:tailEnd/>
        </a:ln>
      </xdr:spPr>
      <xdr:txBody>
        <a:bodyPr vertOverflow="clip" wrap="square" lIns="91440" tIns="45720" rIns="91440" bIns="45720" anchor="t" upright="1"/>
        <a:lstStyle/>
        <a:p>
          <a:pPr marL="0" marR="0" lvl="0" indent="0" algn="l" defTabSz="914400" rtl="1" eaLnBrk="1" fontAlgn="auto" latinLnBrk="0" hangingPunct="1">
            <a:lnSpc>
              <a:spcPct val="1000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23</a:t>
          </a:r>
        </a:p>
        <a:p>
          <a:pPr marL="0" marR="0" lvl="0" indent="0" algn="l" defTabSz="914400" rtl="1" eaLnBrk="1" fontAlgn="auto" latinLnBrk="0" hangingPunct="1">
            <a:lnSpc>
              <a:spcPct val="1000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23</a:t>
          </a:r>
        </a:p>
      </xdr:txBody>
    </xdr:sp>
    <xdr:clientData/>
  </xdr:twoCellAnchor>
  <xdr:twoCellAnchor>
    <xdr:from>
      <xdr:col>6</xdr:col>
      <xdr:colOff>0</xdr:colOff>
      <xdr:row>13</xdr:row>
      <xdr:rowOff>1171575</xdr:rowOff>
    </xdr:from>
    <xdr:to>
      <xdr:col>6</xdr:col>
      <xdr:colOff>0</xdr:colOff>
      <xdr:row>14</xdr:row>
      <xdr:rowOff>142875</xdr:rowOff>
    </xdr:to>
    <xdr:sp macro="" textlink="">
      <xdr:nvSpPr>
        <xdr:cNvPr id="270" name="Oval 67"/>
        <xdr:cNvSpPr>
          <a:spLocks noChangeArrowheads="1"/>
        </xdr:cNvSpPr>
      </xdr:nvSpPr>
      <xdr:spPr bwMode="auto">
        <a:xfrm>
          <a:off x="9134475" y="3705225"/>
          <a:ext cx="0" cy="142875"/>
        </a:xfrm>
        <a:prstGeom prst="ellipse">
          <a:avLst/>
        </a:prstGeom>
        <a:solidFill>
          <a:srgbClr val="FFFFFF"/>
        </a:solidFill>
        <a:ln w="9525">
          <a:solidFill>
            <a:srgbClr val="000000"/>
          </a:solidFill>
          <a:round/>
          <a:headEnd/>
          <a:tailEnd/>
        </a:ln>
      </xdr:spPr>
      <xdr:txBody>
        <a:bodyPr vertOverflow="clip" wrap="square" lIns="91440" tIns="45720" rIns="91440" bIns="45720" anchor="t" upright="1"/>
        <a:lstStyle/>
        <a:p>
          <a:pPr marL="0" marR="0" lvl="0" indent="0" algn="l" defTabSz="914400" rtl="1" eaLnBrk="1" fontAlgn="auto" latinLnBrk="0" hangingPunct="1">
            <a:lnSpc>
              <a:spcPct val="1000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24</a:t>
          </a:r>
        </a:p>
      </xdr:txBody>
    </xdr:sp>
    <xdr:clientData/>
  </xdr:twoCellAnchor>
  <xdr:twoCellAnchor>
    <xdr:from>
      <xdr:col>6</xdr:col>
      <xdr:colOff>0</xdr:colOff>
      <xdr:row>13</xdr:row>
      <xdr:rowOff>1038225</xdr:rowOff>
    </xdr:from>
    <xdr:to>
      <xdr:col>6</xdr:col>
      <xdr:colOff>0</xdr:colOff>
      <xdr:row>14</xdr:row>
      <xdr:rowOff>9525</xdr:rowOff>
    </xdr:to>
    <xdr:sp macro="" textlink="">
      <xdr:nvSpPr>
        <xdr:cNvPr id="271" name="Oval 68"/>
        <xdr:cNvSpPr>
          <a:spLocks noChangeArrowheads="1"/>
        </xdr:cNvSpPr>
      </xdr:nvSpPr>
      <xdr:spPr bwMode="auto">
        <a:xfrm>
          <a:off x="9134475" y="3705225"/>
          <a:ext cx="0" cy="9525"/>
        </a:xfrm>
        <a:prstGeom prst="ellipse">
          <a:avLst/>
        </a:prstGeom>
        <a:solidFill>
          <a:srgbClr val="FFFFFF"/>
        </a:solidFill>
        <a:ln w="9525">
          <a:solidFill>
            <a:srgbClr val="000000"/>
          </a:solidFill>
          <a:round/>
          <a:headEnd/>
          <a:tailEnd/>
        </a:ln>
      </xdr:spPr>
      <xdr:txBody>
        <a:bodyPr vertOverflow="clip" wrap="square" lIns="91440" tIns="45720" rIns="91440" bIns="45720" anchor="t" upright="1"/>
        <a:lstStyle/>
        <a:p>
          <a:pPr marL="0" marR="0" lvl="0" indent="0" algn="dist" defTabSz="914400" rtl="1" eaLnBrk="1" fontAlgn="auto" latinLnBrk="0" hangingPunct="1">
            <a:lnSpc>
              <a:spcPct val="1000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2525</a:t>
          </a:r>
        </a:p>
        <a:p>
          <a:pPr marL="0" marR="0" lvl="0" indent="0" algn="dist" defTabSz="914400" rtl="1" eaLnBrk="1" fontAlgn="auto" latinLnBrk="0" hangingPunct="1">
            <a:lnSpc>
              <a:spcPct val="1000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85</a:t>
          </a:r>
        </a:p>
      </xdr:txBody>
    </xdr:sp>
    <xdr:clientData/>
  </xdr:twoCellAnchor>
  <xdr:twoCellAnchor>
    <xdr:from>
      <xdr:col>5</xdr:col>
      <xdr:colOff>0</xdr:colOff>
      <xdr:row>13</xdr:row>
      <xdr:rowOff>1181100</xdr:rowOff>
    </xdr:from>
    <xdr:to>
      <xdr:col>5</xdr:col>
      <xdr:colOff>0</xdr:colOff>
      <xdr:row>14</xdr:row>
      <xdr:rowOff>152400</xdr:rowOff>
    </xdr:to>
    <xdr:sp macro="" textlink="">
      <xdr:nvSpPr>
        <xdr:cNvPr id="272" name="Oval 55"/>
        <xdr:cNvSpPr>
          <a:spLocks noChangeArrowheads="1"/>
        </xdr:cNvSpPr>
      </xdr:nvSpPr>
      <xdr:spPr bwMode="auto">
        <a:xfrm>
          <a:off x="8296275" y="3705225"/>
          <a:ext cx="0" cy="152400"/>
        </a:xfrm>
        <a:prstGeom prst="ellipse">
          <a:avLst/>
        </a:prstGeom>
        <a:solidFill>
          <a:srgbClr val="FFFFFF"/>
        </a:solidFill>
        <a:ln w="9525">
          <a:solidFill>
            <a:srgbClr val="000000"/>
          </a:solidFill>
          <a:round/>
          <a:headEnd/>
          <a:tailEnd/>
        </a:ln>
      </xdr:spPr>
      <xdr:txBody>
        <a:bodyPr vertOverflow="clip" wrap="square" lIns="91440" tIns="45720" rIns="91440" bIns="4572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17</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17</a:t>
          </a:r>
        </a:p>
      </xdr:txBody>
    </xdr:sp>
    <xdr:clientData/>
  </xdr:twoCellAnchor>
  <xdr:twoCellAnchor>
    <xdr:from>
      <xdr:col>5</xdr:col>
      <xdr:colOff>0</xdr:colOff>
      <xdr:row>13</xdr:row>
      <xdr:rowOff>1171575</xdr:rowOff>
    </xdr:from>
    <xdr:to>
      <xdr:col>5</xdr:col>
      <xdr:colOff>0</xdr:colOff>
      <xdr:row>14</xdr:row>
      <xdr:rowOff>142875</xdr:rowOff>
    </xdr:to>
    <xdr:sp macro="" textlink="">
      <xdr:nvSpPr>
        <xdr:cNvPr id="273" name="Oval 56"/>
        <xdr:cNvSpPr>
          <a:spLocks noChangeArrowheads="1"/>
        </xdr:cNvSpPr>
      </xdr:nvSpPr>
      <xdr:spPr bwMode="auto">
        <a:xfrm>
          <a:off x="8296275" y="3705225"/>
          <a:ext cx="0" cy="142875"/>
        </a:xfrm>
        <a:prstGeom prst="ellipse">
          <a:avLst/>
        </a:prstGeom>
        <a:solidFill>
          <a:srgbClr val="FFFFFF"/>
        </a:solidFill>
        <a:ln w="9525">
          <a:solidFill>
            <a:srgbClr val="000000"/>
          </a:solidFill>
          <a:round/>
          <a:headEnd/>
          <a:tailEnd/>
        </a:ln>
      </xdr:spPr>
      <xdr:txBody>
        <a:bodyPr vertOverflow="clip" wrap="square" lIns="91440" tIns="45720" rIns="91440" bIns="4572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18</a:t>
          </a:r>
        </a:p>
        <a:p>
          <a:pPr marL="0" marR="0" lvl="0" indent="0" algn="l" defTabSz="914400" rtl="0" eaLnBrk="1" fontAlgn="auto" latinLnBrk="0" hangingPunct="1">
            <a:lnSpc>
              <a:spcPts val="7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18</a:t>
          </a:r>
        </a:p>
        <a:p>
          <a:pPr marL="0" marR="0" lvl="0" indent="0" algn="l" defTabSz="914400" rtl="0" eaLnBrk="1" fontAlgn="auto" latinLnBrk="0" hangingPunct="1">
            <a:lnSpc>
              <a:spcPts val="7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18</a:t>
          </a:r>
        </a:p>
      </xdr:txBody>
    </xdr:sp>
    <xdr:clientData/>
  </xdr:twoCellAnchor>
  <xdr:twoCellAnchor>
    <xdr:from>
      <xdr:col>5</xdr:col>
      <xdr:colOff>0</xdr:colOff>
      <xdr:row>13</xdr:row>
      <xdr:rowOff>1171575</xdr:rowOff>
    </xdr:from>
    <xdr:to>
      <xdr:col>5</xdr:col>
      <xdr:colOff>0</xdr:colOff>
      <xdr:row>14</xdr:row>
      <xdr:rowOff>142875</xdr:rowOff>
    </xdr:to>
    <xdr:sp macro="" textlink="">
      <xdr:nvSpPr>
        <xdr:cNvPr id="274" name="Oval 57"/>
        <xdr:cNvSpPr>
          <a:spLocks noChangeArrowheads="1"/>
        </xdr:cNvSpPr>
      </xdr:nvSpPr>
      <xdr:spPr bwMode="auto">
        <a:xfrm>
          <a:off x="8296275" y="3705225"/>
          <a:ext cx="0" cy="142875"/>
        </a:xfrm>
        <a:prstGeom prst="ellipse">
          <a:avLst/>
        </a:prstGeom>
        <a:solidFill>
          <a:srgbClr val="FFFFFF"/>
        </a:solidFill>
        <a:ln w="9525">
          <a:solidFill>
            <a:srgbClr val="000000"/>
          </a:solidFill>
          <a:round/>
          <a:headEnd/>
          <a:tailEnd/>
        </a:ln>
      </xdr:spPr>
      <xdr:txBody>
        <a:bodyPr vertOverflow="clip" wrap="square" lIns="91440" tIns="45720" rIns="91440" bIns="4572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19</a:t>
          </a:r>
        </a:p>
      </xdr:txBody>
    </xdr:sp>
    <xdr:clientData/>
  </xdr:twoCellAnchor>
  <xdr:twoCellAnchor>
    <xdr:from>
      <xdr:col>5</xdr:col>
      <xdr:colOff>0</xdr:colOff>
      <xdr:row>13</xdr:row>
      <xdr:rowOff>1171575</xdr:rowOff>
    </xdr:from>
    <xdr:to>
      <xdr:col>5</xdr:col>
      <xdr:colOff>0</xdr:colOff>
      <xdr:row>14</xdr:row>
      <xdr:rowOff>142875</xdr:rowOff>
    </xdr:to>
    <xdr:sp macro="" textlink="">
      <xdr:nvSpPr>
        <xdr:cNvPr id="275" name="Oval 58"/>
        <xdr:cNvSpPr>
          <a:spLocks noChangeArrowheads="1"/>
        </xdr:cNvSpPr>
      </xdr:nvSpPr>
      <xdr:spPr bwMode="auto">
        <a:xfrm>
          <a:off x="8296275" y="3705225"/>
          <a:ext cx="0" cy="142875"/>
        </a:xfrm>
        <a:prstGeom prst="ellipse">
          <a:avLst/>
        </a:prstGeom>
        <a:solidFill>
          <a:srgbClr val="FFFFFF"/>
        </a:solidFill>
        <a:ln w="9525">
          <a:solidFill>
            <a:srgbClr val="000000"/>
          </a:solidFill>
          <a:round/>
          <a:headEnd/>
          <a:tailEnd/>
        </a:ln>
      </xdr:spPr>
      <xdr:txBody>
        <a:bodyPr vertOverflow="clip" wrap="square" lIns="91440" tIns="45720" rIns="91440" bIns="4572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20</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20</a:t>
          </a:r>
        </a:p>
      </xdr:txBody>
    </xdr:sp>
    <xdr:clientData/>
  </xdr:twoCellAnchor>
  <xdr:twoCellAnchor>
    <xdr:from>
      <xdr:col>6</xdr:col>
      <xdr:colOff>0</xdr:colOff>
      <xdr:row>13</xdr:row>
      <xdr:rowOff>1171575</xdr:rowOff>
    </xdr:from>
    <xdr:to>
      <xdr:col>6</xdr:col>
      <xdr:colOff>0</xdr:colOff>
      <xdr:row>14</xdr:row>
      <xdr:rowOff>142875</xdr:rowOff>
    </xdr:to>
    <xdr:sp macro="" textlink="">
      <xdr:nvSpPr>
        <xdr:cNvPr id="276" name="Oval 60"/>
        <xdr:cNvSpPr>
          <a:spLocks noChangeArrowheads="1"/>
        </xdr:cNvSpPr>
      </xdr:nvSpPr>
      <xdr:spPr bwMode="auto">
        <a:xfrm>
          <a:off x="9134475" y="3705225"/>
          <a:ext cx="0" cy="142875"/>
        </a:xfrm>
        <a:prstGeom prst="ellipse">
          <a:avLst/>
        </a:prstGeom>
        <a:solidFill>
          <a:srgbClr val="FFFFFF"/>
        </a:solidFill>
        <a:ln w="9525">
          <a:solidFill>
            <a:srgbClr val="000000"/>
          </a:solidFill>
          <a:round/>
          <a:headEnd/>
          <a:tailEnd/>
        </a:ln>
      </xdr:spPr>
      <xdr:txBody>
        <a:bodyPr vertOverflow="clip" wrap="square" lIns="91440" tIns="45720" rIns="91440" bIns="4572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22</a:t>
          </a:r>
        </a:p>
      </xdr:txBody>
    </xdr:sp>
    <xdr:clientData/>
  </xdr:twoCellAnchor>
  <xdr:twoCellAnchor>
    <xdr:from>
      <xdr:col>6</xdr:col>
      <xdr:colOff>0</xdr:colOff>
      <xdr:row>13</xdr:row>
      <xdr:rowOff>1171575</xdr:rowOff>
    </xdr:from>
    <xdr:to>
      <xdr:col>6</xdr:col>
      <xdr:colOff>0</xdr:colOff>
      <xdr:row>14</xdr:row>
      <xdr:rowOff>142875</xdr:rowOff>
    </xdr:to>
    <xdr:sp macro="" textlink="">
      <xdr:nvSpPr>
        <xdr:cNvPr id="277" name="Oval 61"/>
        <xdr:cNvSpPr>
          <a:spLocks noChangeArrowheads="1"/>
        </xdr:cNvSpPr>
      </xdr:nvSpPr>
      <xdr:spPr bwMode="auto">
        <a:xfrm>
          <a:off x="9134475" y="3705225"/>
          <a:ext cx="0" cy="142875"/>
        </a:xfrm>
        <a:prstGeom prst="ellipse">
          <a:avLst/>
        </a:prstGeom>
        <a:solidFill>
          <a:srgbClr val="FFFFFF"/>
        </a:solidFill>
        <a:ln w="9525">
          <a:solidFill>
            <a:srgbClr val="000000"/>
          </a:solidFill>
          <a:round/>
          <a:headEnd/>
          <a:tailEnd/>
        </a:ln>
      </xdr:spPr>
      <xdr:txBody>
        <a:bodyPr vertOverflow="clip" wrap="square" lIns="91440" tIns="45720" rIns="91440" bIns="4572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23</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23</a:t>
          </a:r>
        </a:p>
      </xdr:txBody>
    </xdr:sp>
    <xdr:clientData/>
  </xdr:twoCellAnchor>
  <xdr:twoCellAnchor>
    <xdr:from>
      <xdr:col>6</xdr:col>
      <xdr:colOff>0</xdr:colOff>
      <xdr:row>13</xdr:row>
      <xdr:rowOff>1171575</xdr:rowOff>
    </xdr:from>
    <xdr:to>
      <xdr:col>6</xdr:col>
      <xdr:colOff>0</xdr:colOff>
      <xdr:row>14</xdr:row>
      <xdr:rowOff>142875</xdr:rowOff>
    </xdr:to>
    <xdr:sp macro="" textlink="">
      <xdr:nvSpPr>
        <xdr:cNvPr id="278" name="Oval 62"/>
        <xdr:cNvSpPr>
          <a:spLocks noChangeArrowheads="1"/>
        </xdr:cNvSpPr>
      </xdr:nvSpPr>
      <xdr:spPr bwMode="auto">
        <a:xfrm>
          <a:off x="9134475" y="3705225"/>
          <a:ext cx="0" cy="142875"/>
        </a:xfrm>
        <a:prstGeom prst="ellipse">
          <a:avLst/>
        </a:prstGeom>
        <a:solidFill>
          <a:srgbClr val="FFFFFF"/>
        </a:solidFill>
        <a:ln w="9525">
          <a:solidFill>
            <a:srgbClr val="000000"/>
          </a:solidFill>
          <a:round/>
          <a:headEnd/>
          <a:tailEnd/>
        </a:ln>
      </xdr:spPr>
      <xdr:txBody>
        <a:bodyPr vertOverflow="clip" wrap="square" lIns="91440" tIns="45720" rIns="91440" bIns="4572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24</a:t>
          </a:r>
        </a:p>
      </xdr:txBody>
    </xdr:sp>
    <xdr:clientData/>
  </xdr:twoCellAnchor>
  <xdr:twoCellAnchor>
    <xdr:from>
      <xdr:col>6</xdr:col>
      <xdr:colOff>0</xdr:colOff>
      <xdr:row>13</xdr:row>
      <xdr:rowOff>1038225</xdr:rowOff>
    </xdr:from>
    <xdr:to>
      <xdr:col>6</xdr:col>
      <xdr:colOff>0</xdr:colOff>
      <xdr:row>14</xdr:row>
      <xdr:rowOff>9525</xdr:rowOff>
    </xdr:to>
    <xdr:sp macro="" textlink="">
      <xdr:nvSpPr>
        <xdr:cNvPr id="279" name="Oval 63"/>
        <xdr:cNvSpPr>
          <a:spLocks noChangeArrowheads="1"/>
        </xdr:cNvSpPr>
      </xdr:nvSpPr>
      <xdr:spPr bwMode="auto">
        <a:xfrm>
          <a:off x="9134475" y="3705225"/>
          <a:ext cx="0" cy="9525"/>
        </a:xfrm>
        <a:prstGeom prst="ellipse">
          <a:avLst/>
        </a:prstGeom>
        <a:solidFill>
          <a:srgbClr val="FFFFFF"/>
        </a:solidFill>
        <a:ln w="9525">
          <a:solidFill>
            <a:srgbClr val="000000"/>
          </a:solidFill>
          <a:round/>
          <a:headEnd/>
          <a:tailEnd/>
        </a:ln>
      </xdr:spPr>
      <xdr:txBody>
        <a:bodyPr vertOverflow="clip" wrap="square" lIns="91440" tIns="45720" rIns="91440" bIns="45720" anchor="t" upright="1"/>
        <a:lstStyle/>
        <a:p>
          <a:pPr marL="0" marR="0" lvl="0" indent="0" algn="dist" defTabSz="914400" rtl="0" eaLnBrk="1" fontAlgn="auto" latinLnBrk="0" hangingPunct="1">
            <a:lnSpc>
              <a:spcPct val="1000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2525</a:t>
          </a:r>
        </a:p>
        <a:p>
          <a:pPr marL="0" marR="0" lvl="0" indent="0" algn="dist" defTabSz="914400" rtl="0" eaLnBrk="1" fontAlgn="auto" latinLnBrk="0" hangingPunct="1">
            <a:lnSpc>
              <a:spcPct val="1000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85</a:t>
          </a:r>
        </a:p>
      </xdr:txBody>
    </xdr:sp>
    <xdr:clientData/>
  </xdr:twoCellAnchor>
  <xdr:twoCellAnchor>
    <xdr:from>
      <xdr:col>5</xdr:col>
      <xdr:colOff>0</xdr:colOff>
      <xdr:row>13</xdr:row>
      <xdr:rowOff>1181100</xdr:rowOff>
    </xdr:from>
    <xdr:to>
      <xdr:col>5</xdr:col>
      <xdr:colOff>0</xdr:colOff>
      <xdr:row>14</xdr:row>
      <xdr:rowOff>152400</xdr:rowOff>
    </xdr:to>
    <xdr:sp macro="" textlink="">
      <xdr:nvSpPr>
        <xdr:cNvPr id="280" name="Oval 135"/>
        <xdr:cNvSpPr>
          <a:spLocks noChangeArrowheads="1"/>
        </xdr:cNvSpPr>
      </xdr:nvSpPr>
      <xdr:spPr bwMode="auto">
        <a:xfrm>
          <a:off x="8296275" y="3705225"/>
          <a:ext cx="0" cy="152400"/>
        </a:xfrm>
        <a:prstGeom prst="ellipse">
          <a:avLst/>
        </a:prstGeom>
        <a:solidFill>
          <a:srgbClr val="FFFFFF"/>
        </a:solidFill>
        <a:ln w="9525">
          <a:solidFill>
            <a:srgbClr val="000000"/>
          </a:solidFill>
          <a:round/>
          <a:headEnd/>
          <a:tailEnd/>
        </a:ln>
      </xdr:spPr>
      <xdr:txBody>
        <a:bodyPr vertOverflow="clip" wrap="square" lIns="91440" tIns="45720" rIns="91440" bIns="4572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17</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17</a:t>
          </a:r>
        </a:p>
      </xdr:txBody>
    </xdr:sp>
    <xdr:clientData/>
  </xdr:twoCellAnchor>
  <xdr:twoCellAnchor>
    <xdr:from>
      <xdr:col>5</xdr:col>
      <xdr:colOff>0</xdr:colOff>
      <xdr:row>13</xdr:row>
      <xdr:rowOff>1171575</xdr:rowOff>
    </xdr:from>
    <xdr:to>
      <xdr:col>5</xdr:col>
      <xdr:colOff>0</xdr:colOff>
      <xdr:row>14</xdr:row>
      <xdr:rowOff>142875</xdr:rowOff>
    </xdr:to>
    <xdr:sp macro="" textlink="">
      <xdr:nvSpPr>
        <xdr:cNvPr id="281" name="Oval 136"/>
        <xdr:cNvSpPr>
          <a:spLocks noChangeArrowheads="1"/>
        </xdr:cNvSpPr>
      </xdr:nvSpPr>
      <xdr:spPr bwMode="auto">
        <a:xfrm>
          <a:off x="8296275" y="3705225"/>
          <a:ext cx="0" cy="142875"/>
        </a:xfrm>
        <a:prstGeom prst="ellipse">
          <a:avLst/>
        </a:prstGeom>
        <a:solidFill>
          <a:srgbClr val="FFFFFF"/>
        </a:solidFill>
        <a:ln w="9525">
          <a:solidFill>
            <a:srgbClr val="000000"/>
          </a:solidFill>
          <a:round/>
          <a:headEnd/>
          <a:tailEnd/>
        </a:ln>
      </xdr:spPr>
      <xdr:txBody>
        <a:bodyPr vertOverflow="clip" wrap="square" lIns="91440" tIns="45720" rIns="91440" bIns="4572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18</a:t>
          </a:r>
        </a:p>
        <a:p>
          <a:pPr marL="0" marR="0" lvl="0" indent="0" algn="l" defTabSz="914400" rtl="0" eaLnBrk="1" fontAlgn="auto" latinLnBrk="0" hangingPunct="1">
            <a:lnSpc>
              <a:spcPts val="7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18</a:t>
          </a:r>
        </a:p>
        <a:p>
          <a:pPr marL="0" marR="0" lvl="0" indent="0" algn="l" defTabSz="914400" rtl="0" eaLnBrk="1" fontAlgn="auto" latinLnBrk="0" hangingPunct="1">
            <a:lnSpc>
              <a:spcPts val="7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18</a:t>
          </a:r>
        </a:p>
      </xdr:txBody>
    </xdr:sp>
    <xdr:clientData/>
  </xdr:twoCellAnchor>
  <xdr:twoCellAnchor>
    <xdr:from>
      <xdr:col>5</xdr:col>
      <xdr:colOff>0</xdr:colOff>
      <xdr:row>13</xdr:row>
      <xdr:rowOff>1171575</xdr:rowOff>
    </xdr:from>
    <xdr:to>
      <xdr:col>5</xdr:col>
      <xdr:colOff>0</xdr:colOff>
      <xdr:row>14</xdr:row>
      <xdr:rowOff>142875</xdr:rowOff>
    </xdr:to>
    <xdr:sp macro="" textlink="">
      <xdr:nvSpPr>
        <xdr:cNvPr id="282" name="Oval 137"/>
        <xdr:cNvSpPr>
          <a:spLocks noChangeArrowheads="1"/>
        </xdr:cNvSpPr>
      </xdr:nvSpPr>
      <xdr:spPr bwMode="auto">
        <a:xfrm>
          <a:off x="8296275" y="3705225"/>
          <a:ext cx="0" cy="142875"/>
        </a:xfrm>
        <a:prstGeom prst="ellipse">
          <a:avLst/>
        </a:prstGeom>
        <a:solidFill>
          <a:srgbClr val="FFFFFF"/>
        </a:solidFill>
        <a:ln w="9525">
          <a:solidFill>
            <a:srgbClr val="000000"/>
          </a:solidFill>
          <a:round/>
          <a:headEnd/>
          <a:tailEnd/>
        </a:ln>
      </xdr:spPr>
      <xdr:txBody>
        <a:bodyPr vertOverflow="clip" wrap="square" lIns="91440" tIns="45720" rIns="91440" bIns="4572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19</a:t>
          </a:r>
        </a:p>
      </xdr:txBody>
    </xdr:sp>
    <xdr:clientData/>
  </xdr:twoCellAnchor>
  <xdr:twoCellAnchor>
    <xdr:from>
      <xdr:col>5</xdr:col>
      <xdr:colOff>0</xdr:colOff>
      <xdr:row>13</xdr:row>
      <xdr:rowOff>1171575</xdr:rowOff>
    </xdr:from>
    <xdr:to>
      <xdr:col>5</xdr:col>
      <xdr:colOff>0</xdr:colOff>
      <xdr:row>14</xdr:row>
      <xdr:rowOff>142875</xdr:rowOff>
    </xdr:to>
    <xdr:sp macro="" textlink="">
      <xdr:nvSpPr>
        <xdr:cNvPr id="283" name="Oval 138"/>
        <xdr:cNvSpPr>
          <a:spLocks noChangeArrowheads="1"/>
        </xdr:cNvSpPr>
      </xdr:nvSpPr>
      <xdr:spPr bwMode="auto">
        <a:xfrm>
          <a:off x="8296275" y="3705225"/>
          <a:ext cx="0" cy="142875"/>
        </a:xfrm>
        <a:prstGeom prst="ellipse">
          <a:avLst/>
        </a:prstGeom>
        <a:solidFill>
          <a:srgbClr val="FFFFFF"/>
        </a:solidFill>
        <a:ln w="9525">
          <a:solidFill>
            <a:srgbClr val="000000"/>
          </a:solidFill>
          <a:round/>
          <a:headEnd/>
          <a:tailEnd/>
        </a:ln>
      </xdr:spPr>
      <xdr:txBody>
        <a:bodyPr vertOverflow="clip" wrap="square" lIns="91440" tIns="45720" rIns="91440" bIns="4572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20</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20</a:t>
          </a:r>
        </a:p>
      </xdr:txBody>
    </xdr:sp>
    <xdr:clientData/>
  </xdr:twoCellAnchor>
  <xdr:twoCellAnchor>
    <xdr:from>
      <xdr:col>6</xdr:col>
      <xdr:colOff>0</xdr:colOff>
      <xdr:row>13</xdr:row>
      <xdr:rowOff>1171575</xdr:rowOff>
    </xdr:from>
    <xdr:to>
      <xdr:col>6</xdr:col>
      <xdr:colOff>0</xdr:colOff>
      <xdr:row>14</xdr:row>
      <xdr:rowOff>142875</xdr:rowOff>
    </xdr:to>
    <xdr:sp macro="" textlink="">
      <xdr:nvSpPr>
        <xdr:cNvPr id="284" name="Oval 140"/>
        <xdr:cNvSpPr>
          <a:spLocks noChangeArrowheads="1"/>
        </xdr:cNvSpPr>
      </xdr:nvSpPr>
      <xdr:spPr bwMode="auto">
        <a:xfrm>
          <a:off x="9134475" y="3705225"/>
          <a:ext cx="0" cy="142875"/>
        </a:xfrm>
        <a:prstGeom prst="ellipse">
          <a:avLst/>
        </a:prstGeom>
        <a:solidFill>
          <a:srgbClr val="FFFFFF"/>
        </a:solidFill>
        <a:ln w="9525">
          <a:solidFill>
            <a:srgbClr val="000000"/>
          </a:solidFill>
          <a:round/>
          <a:headEnd/>
          <a:tailEnd/>
        </a:ln>
      </xdr:spPr>
      <xdr:txBody>
        <a:bodyPr vertOverflow="clip" wrap="square" lIns="91440" tIns="45720" rIns="91440" bIns="4572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22</a:t>
          </a:r>
        </a:p>
      </xdr:txBody>
    </xdr:sp>
    <xdr:clientData/>
  </xdr:twoCellAnchor>
  <xdr:twoCellAnchor>
    <xdr:from>
      <xdr:col>6</xdr:col>
      <xdr:colOff>0</xdr:colOff>
      <xdr:row>13</xdr:row>
      <xdr:rowOff>1171575</xdr:rowOff>
    </xdr:from>
    <xdr:to>
      <xdr:col>6</xdr:col>
      <xdr:colOff>0</xdr:colOff>
      <xdr:row>14</xdr:row>
      <xdr:rowOff>142875</xdr:rowOff>
    </xdr:to>
    <xdr:sp macro="" textlink="">
      <xdr:nvSpPr>
        <xdr:cNvPr id="285" name="Oval 141"/>
        <xdr:cNvSpPr>
          <a:spLocks noChangeArrowheads="1"/>
        </xdr:cNvSpPr>
      </xdr:nvSpPr>
      <xdr:spPr bwMode="auto">
        <a:xfrm>
          <a:off x="9134475" y="3705225"/>
          <a:ext cx="0" cy="142875"/>
        </a:xfrm>
        <a:prstGeom prst="ellipse">
          <a:avLst/>
        </a:prstGeom>
        <a:solidFill>
          <a:srgbClr val="FFFFFF"/>
        </a:solidFill>
        <a:ln w="9525">
          <a:solidFill>
            <a:srgbClr val="000000"/>
          </a:solidFill>
          <a:round/>
          <a:headEnd/>
          <a:tailEnd/>
        </a:ln>
      </xdr:spPr>
      <xdr:txBody>
        <a:bodyPr vertOverflow="clip" wrap="square" lIns="91440" tIns="45720" rIns="91440" bIns="4572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23</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23</a:t>
          </a:r>
        </a:p>
      </xdr:txBody>
    </xdr:sp>
    <xdr:clientData/>
  </xdr:twoCellAnchor>
  <xdr:twoCellAnchor>
    <xdr:from>
      <xdr:col>6</xdr:col>
      <xdr:colOff>0</xdr:colOff>
      <xdr:row>13</xdr:row>
      <xdr:rowOff>1171575</xdr:rowOff>
    </xdr:from>
    <xdr:to>
      <xdr:col>6</xdr:col>
      <xdr:colOff>0</xdr:colOff>
      <xdr:row>14</xdr:row>
      <xdr:rowOff>142875</xdr:rowOff>
    </xdr:to>
    <xdr:sp macro="" textlink="">
      <xdr:nvSpPr>
        <xdr:cNvPr id="286" name="Oval 142"/>
        <xdr:cNvSpPr>
          <a:spLocks noChangeArrowheads="1"/>
        </xdr:cNvSpPr>
      </xdr:nvSpPr>
      <xdr:spPr bwMode="auto">
        <a:xfrm>
          <a:off x="9134475" y="3705225"/>
          <a:ext cx="0" cy="142875"/>
        </a:xfrm>
        <a:prstGeom prst="ellipse">
          <a:avLst/>
        </a:prstGeom>
        <a:solidFill>
          <a:srgbClr val="FFFFFF"/>
        </a:solidFill>
        <a:ln w="9525">
          <a:solidFill>
            <a:srgbClr val="000000"/>
          </a:solidFill>
          <a:round/>
          <a:headEnd/>
          <a:tailEnd/>
        </a:ln>
      </xdr:spPr>
      <xdr:txBody>
        <a:bodyPr vertOverflow="clip" wrap="square" lIns="91440" tIns="45720" rIns="91440" bIns="4572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24</a:t>
          </a:r>
        </a:p>
      </xdr:txBody>
    </xdr:sp>
    <xdr:clientData/>
  </xdr:twoCellAnchor>
  <xdr:twoCellAnchor>
    <xdr:from>
      <xdr:col>6</xdr:col>
      <xdr:colOff>0</xdr:colOff>
      <xdr:row>13</xdr:row>
      <xdr:rowOff>1038225</xdr:rowOff>
    </xdr:from>
    <xdr:to>
      <xdr:col>6</xdr:col>
      <xdr:colOff>0</xdr:colOff>
      <xdr:row>14</xdr:row>
      <xdr:rowOff>9525</xdr:rowOff>
    </xdr:to>
    <xdr:sp macro="" textlink="">
      <xdr:nvSpPr>
        <xdr:cNvPr id="287" name="Oval 143"/>
        <xdr:cNvSpPr>
          <a:spLocks noChangeArrowheads="1"/>
        </xdr:cNvSpPr>
      </xdr:nvSpPr>
      <xdr:spPr bwMode="auto">
        <a:xfrm>
          <a:off x="9134475" y="3705225"/>
          <a:ext cx="0" cy="9525"/>
        </a:xfrm>
        <a:prstGeom prst="ellipse">
          <a:avLst/>
        </a:prstGeom>
        <a:solidFill>
          <a:srgbClr val="FFFFFF"/>
        </a:solidFill>
        <a:ln w="9525">
          <a:solidFill>
            <a:srgbClr val="000000"/>
          </a:solidFill>
          <a:round/>
          <a:headEnd/>
          <a:tailEnd/>
        </a:ln>
      </xdr:spPr>
      <xdr:txBody>
        <a:bodyPr vertOverflow="clip" wrap="square" lIns="91440" tIns="45720" rIns="91440" bIns="45720" anchor="t" upright="1"/>
        <a:lstStyle/>
        <a:p>
          <a:pPr marL="0" marR="0" lvl="0" indent="0" algn="dist" defTabSz="914400" rtl="0" eaLnBrk="1" fontAlgn="auto" latinLnBrk="0" hangingPunct="1">
            <a:lnSpc>
              <a:spcPct val="1000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2525</a:t>
          </a:r>
        </a:p>
        <a:p>
          <a:pPr marL="0" marR="0" lvl="0" indent="0" algn="dist" defTabSz="914400" rtl="0" eaLnBrk="1" fontAlgn="auto" latinLnBrk="0" hangingPunct="1">
            <a:lnSpc>
              <a:spcPct val="1000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85</a:t>
          </a:r>
        </a:p>
      </xdr:txBody>
    </xdr:sp>
    <xdr:clientData/>
  </xdr:twoCellAnchor>
  <xdr:twoCellAnchor>
    <xdr:from>
      <xdr:col>5</xdr:col>
      <xdr:colOff>0</xdr:colOff>
      <xdr:row>13</xdr:row>
      <xdr:rowOff>1181100</xdr:rowOff>
    </xdr:from>
    <xdr:to>
      <xdr:col>5</xdr:col>
      <xdr:colOff>0</xdr:colOff>
      <xdr:row>14</xdr:row>
      <xdr:rowOff>152400</xdr:rowOff>
    </xdr:to>
    <xdr:sp macro="" textlink="">
      <xdr:nvSpPr>
        <xdr:cNvPr id="288" name="Oval 55"/>
        <xdr:cNvSpPr>
          <a:spLocks noChangeArrowheads="1"/>
        </xdr:cNvSpPr>
      </xdr:nvSpPr>
      <xdr:spPr bwMode="auto">
        <a:xfrm>
          <a:off x="8296275" y="3705225"/>
          <a:ext cx="0" cy="152400"/>
        </a:xfrm>
        <a:prstGeom prst="ellipse">
          <a:avLst/>
        </a:prstGeom>
        <a:solidFill>
          <a:srgbClr val="FFFFFF"/>
        </a:solidFill>
        <a:ln w="9525">
          <a:solidFill>
            <a:srgbClr val="000000"/>
          </a:solidFill>
          <a:round/>
          <a:headEnd/>
          <a:tailEnd/>
        </a:ln>
      </xdr:spPr>
      <xdr:txBody>
        <a:bodyPr vertOverflow="clip" wrap="square" lIns="91440" tIns="45720" rIns="91440" bIns="45720" anchor="t" upright="1"/>
        <a:lstStyle/>
        <a:p>
          <a:pPr marL="0" marR="0" lvl="0" indent="0" algn="l" defTabSz="914400" rtl="1" eaLnBrk="1" fontAlgn="auto" latinLnBrk="0" hangingPunct="1">
            <a:lnSpc>
              <a:spcPct val="1000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17</a:t>
          </a:r>
        </a:p>
        <a:p>
          <a:pPr marL="0" marR="0" lvl="0" indent="0" algn="l" defTabSz="914400" rtl="1" eaLnBrk="1" fontAlgn="auto" latinLnBrk="0" hangingPunct="1">
            <a:lnSpc>
              <a:spcPct val="1000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17</a:t>
          </a:r>
        </a:p>
      </xdr:txBody>
    </xdr:sp>
    <xdr:clientData/>
  </xdr:twoCellAnchor>
  <xdr:twoCellAnchor>
    <xdr:from>
      <xdr:col>5</xdr:col>
      <xdr:colOff>0</xdr:colOff>
      <xdr:row>13</xdr:row>
      <xdr:rowOff>1171575</xdr:rowOff>
    </xdr:from>
    <xdr:to>
      <xdr:col>5</xdr:col>
      <xdr:colOff>0</xdr:colOff>
      <xdr:row>14</xdr:row>
      <xdr:rowOff>142875</xdr:rowOff>
    </xdr:to>
    <xdr:sp macro="" textlink="">
      <xdr:nvSpPr>
        <xdr:cNvPr id="289" name="Oval 56"/>
        <xdr:cNvSpPr>
          <a:spLocks noChangeArrowheads="1"/>
        </xdr:cNvSpPr>
      </xdr:nvSpPr>
      <xdr:spPr bwMode="auto">
        <a:xfrm>
          <a:off x="8296275" y="3705225"/>
          <a:ext cx="0" cy="142875"/>
        </a:xfrm>
        <a:prstGeom prst="ellipse">
          <a:avLst/>
        </a:prstGeom>
        <a:solidFill>
          <a:srgbClr val="FFFFFF"/>
        </a:solidFill>
        <a:ln w="9525">
          <a:solidFill>
            <a:srgbClr val="000000"/>
          </a:solidFill>
          <a:round/>
          <a:headEnd/>
          <a:tailEnd/>
        </a:ln>
      </xdr:spPr>
      <xdr:txBody>
        <a:bodyPr vertOverflow="clip" wrap="square" lIns="91440" tIns="45720" rIns="91440" bIns="45720" anchor="t" upright="1"/>
        <a:lstStyle/>
        <a:p>
          <a:pPr marL="0" marR="0" lvl="0" indent="0" algn="l" defTabSz="914400" rtl="1" eaLnBrk="1" fontAlgn="auto" latinLnBrk="0" hangingPunct="1">
            <a:lnSpc>
              <a:spcPct val="1000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18</a:t>
          </a:r>
        </a:p>
        <a:p>
          <a:pPr marL="0" marR="0" lvl="0" indent="0" algn="l" defTabSz="914400" rtl="1" eaLnBrk="1" fontAlgn="auto" latinLnBrk="0" hangingPunct="1">
            <a:lnSpc>
              <a:spcPts val="7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18</a:t>
          </a:r>
        </a:p>
        <a:p>
          <a:pPr marL="0" marR="0" lvl="0" indent="0" algn="l" defTabSz="914400" rtl="1" eaLnBrk="1" fontAlgn="auto" latinLnBrk="0" hangingPunct="1">
            <a:lnSpc>
              <a:spcPts val="7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18</a:t>
          </a:r>
        </a:p>
      </xdr:txBody>
    </xdr:sp>
    <xdr:clientData/>
  </xdr:twoCellAnchor>
  <xdr:twoCellAnchor>
    <xdr:from>
      <xdr:col>5</xdr:col>
      <xdr:colOff>0</xdr:colOff>
      <xdr:row>13</xdr:row>
      <xdr:rowOff>1171575</xdr:rowOff>
    </xdr:from>
    <xdr:to>
      <xdr:col>5</xdr:col>
      <xdr:colOff>0</xdr:colOff>
      <xdr:row>14</xdr:row>
      <xdr:rowOff>142875</xdr:rowOff>
    </xdr:to>
    <xdr:sp macro="" textlink="">
      <xdr:nvSpPr>
        <xdr:cNvPr id="290" name="Oval 57"/>
        <xdr:cNvSpPr>
          <a:spLocks noChangeArrowheads="1"/>
        </xdr:cNvSpPr>
      </xdr:nvSpPr>
      <xdr:spPr bwMode="auto">
        <a:xfrm>
          <a:off x="8296275" y="3705225"/>
          <a:ext cx="0" cy="142875"/>
        </a:xfrm>
        <a:prstGeom prst="ellipse">
          <a:avLst/>
        </a:prstGeom>
        <a:solidFill>
          <a:srgbClr val="FFFFFF"/>
        </a:solidFill>
        <a:ln w="9525">
          <a:solidFill>
            <a:srgbClr val="000000"/>
          </a:solidFill>
          <a:round/>
          <a:headEnd/>
          <a:tailEnd/>
        </a:ln>
      </xdr:spPr>
      <xdr:txBody>
        <a:bodyPr vertOverflow="clip" wrap="square" lIns="91440" tIns="45720" rIns="91440" bIns="45720" anchor="t" upright="1"/>
        <a:lstStyle/>
        <a:p>
          <a:pPr marL="0" marR="0" lvl="0" indent="0" algn="l" defTabSz="914400" rtl="1" eaLnBrk="1" fontAlgn="auto" latinLnBrk="0" hangingPunct="1">
            <a:lnSpc>
              <a:spcPct val="1000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19</a:t>
          </a:r>
        </a:p>
      </xdr:txBody>
    </xdr:sp>
    <xdr:clientData/>
  </xdr:twoCellAnchor>
  <xdr:twoCellAnchor>
    <xdr:from>
      <xdr:col>5</xdr:col>
      <xdr:colOff>0</xdr:colOff>
      <xdr:row>13</xdr:row>
      <xdr:rowOff>1171575</xdr:rowOff>
    </xdr:from>
    <xdr:to>
      <xdr:col>5</xdr:col>
      <xdr:colOff>0</xdr:colOff>
      <xdr:row>14</xdr:row>
      <xdr:rowOff>142875</xdr:rowOff>
    </xdr:to>
    <xdr:sp macro="" textlink="">
      <xdr:nvSpPr>
        <xdr:cNvPr id="291" name="Oval 58"/>
        <xdr:cNvSpPr>
          <a:spLocks noChangeArrowheads="1"/>
        </xdr:cNvSpPr>
      </xdr:nvSpPr>
      <xdr:spPr bwMode="auto">
        <a:xfrm>
          <a:off x="8296275" y="3705225"/>
          <a:ext cx="0" cy="142875"/>
        </a:xfrm>
        <a:prstGeom prst="ellipse">
          <a:avLst/>
        </a:prstGeom>
        <a:solidFill>
          <a:srgbClr val="FFFFFF"/>
        </a:solidFill>
        <a:ln w="9525">
          <a:solidFill>
            <a:srgbClr val="000000"/>
          </a:solidFill>
          <a:round/>
          <a:headEnd/>
          <a:tailEnd/>
        </a:ln>
      </xdr:spPr>
      <xdr:txBody>
        <a:bodyPr vertOverflow="clip" wrap="square" lIns="91440" tIns="45720" rIns="91440" bIns="45720" anchor="t" upright="1"/>
        <a:lstStyle/>
        <a:p>
          <a:pPr marL="0" marR="0" lvl="0" indent="0" algn="l" defTabSz="914400" rtl="1" eaLnBrk="1" fontAlgn="auto" latinLnBrk="0" hangingPunct="1">
            <a:lnSpc>
              <a:spcPct val="1000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20</a:t>
          </a:r>
        </a:p>
        <a:p>
          <a:pPr marL="0" marR="0" lvl="0" indent="0" algn="l" defTabSz="914400" rtl="1" eaLnBrk="1" fontAlgn="auto" latinLnBrk="0" hangingPunct="1">
            <a:lnSpc>
              <a:spcPct val="1000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20</a:t>
          </a:r>
        </a:p>
      </xdr:txBody>
    </xdr:sp>
    <xdr:clientData/>
  </xdr:twoCellAnchor>
  <xdr:twoCellAnchor>
    <xdr:from>
      <xdr:col>6</xdr:col>
      <xdr:colOff>0</xdr:colOff>
      <xdr:row>13</xdr:row>
      <xdr:rowOff>1171575</xdr:rowOff>
    </xdr:from>
    <xdr:to>
      <xdr:col>6</xdr:col>
      <xdr:colOff>0</xdr:colOff>
      <xdr:row>14</xdr:row>
      <xdr:rowOff>142875</xdr:rowOff>
    </xdr:to>
    <xdr:sp macro="" textlink="">
      <xdr:nvSpPr>
        <xdr:cNvPr id="292" name="Oval 60"/>
        <xdr:cNvSpPr>
          <a:spLocks noChangeArrowheads="1"/>
        </xdr:cNvSpPr>
      </xdr:nvSpPr>
      <xdr:spPr bwMode="auto">
        <a:xfrm>
          <a:off x="9134475" y="3705225"/>
          <a:ext cx="0" cy="142875"/>
        </a:xfrm>
        <a:prstGeom prst="ellipse">
          <a:avLst/>
        </a:prstGeom>
        <a:solidFill>
          <a:srgbClr val="FFFFFF"/>
        </a:solidFill>
        <a:ln w="9525">
          <a:solidFill>
            <a:srgbClr val="000000"/>
          </a:solidFill>
          <a:round/>
          <a:headEnd/>
          <a:tailEnd/>
        </a:ln>
      </xdr:spPr>
      <xdr:txBody>
        <a:bodyPr vertOverflow="clip" wrap="square" lIns="91440" tIns="45720" rIns="91440" bIns="45720" anchor="t" upright="1"/>
        <a:lstStyle/>
        <a:p>
          <a:pPr marL="0" marR="0" lvl="0" indent="0" algn="l" defTabSz="914400" rtl="1" eaLnBrk="1" fontAlgn="auto" latinLnBrk="0" hangingPunct="1">
            <a:lnSpc>
              <a:spcPct val="1000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22</a:t>
          </a:r>
        </a:p>
      </xdr:txBody>
    </xdr:sp>
    <xdr:clientData/>
  </xdr:twoCellAnchor>
  <xdr:twoCellAnchor>
    <xdr:from>
      <xdr:col>6</xdr:col>
      <xdr:colOff>0</xdr:colOff>
      <xdr:row>13</xdr:row>
      <xdr:rowOff>1171575</xdr:rowOff>
    </xdr:from>
    <xdr:to>
      <xdr:col>6</xdr:col>
      <xdr:colOff>0</xdr:colOff>
      <xdr:row>14</xdr:row>
      <xdr:rowOff>142875</xdr:rowOff>
    </xdr:to>
    <xdr:sp macro="" textlink="">
      <xdr:nvSpPr>
        <xdr:cNvPr id="293" name="Oval 61"/>
        <xdr:cNvSpPr>
          <a:spLocks noChangeArrowheads="1"/>
        </xdr:cNvSpPr>
      </xdr:nvSpPr>
      <xdr:spPr bwMode="auto">
        <a:xfrm>
          <a:off x="9134475" y="3705225"/>
          <a:ext cx="0" cy="142875"/>
        </a:xfrm>
        <a:prstGeom prst="ellipse">
          <a:avLst/>
        </a:prstGeom>
        <a:solidFill>
          <a:srgbClr val="FFFFFF"/>
        </a:solidFill>
        <a:ln w="9525">
          <a:solidFill>
            <a:srgbClr val="000000"/>
          </a:solidFill>
          <a:round/>
          <a:headEnd/>
          <a:tailEnd/>
        </a:ln>
      </xdr:spPr>
      <xdr:txBody>
        <a:bodyPr vertOverflow="clip" wrap="square" lIns="91440" tIns="45720" rIns="91440" bIns="45720" anchor="t" upright="1"/>
        <a:lstStyle/>
        <a:p>
          <a:pPr marL="0" marR="0" lvl="0" indent="0" algn="l" defTabSz="914400" rtl="1" eaLnBrk="1" fontAlgn="auto" latinLnBrk="0" hangingPunct="1">
            <a:lnSpc>
              <a:spcPct val="1000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23</a:t>
          </a:r>
        </a:p>
        <a:p>
          <a:pPr marL="0" marR="0" lvl="0" indent="0" algn="l" defTabSz="914400" rtl="1" eaLnBrk="1" fontAlgn="auto" latinLnBrk="0" hangingPunct="1">
            <a:lnSpc>
              <a:spcPct val="1000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23</a:t>
          </a:r>
        </a:p>
      </xdr:txBody>
    </xdr:sp>
    <xdr:clientData/>
  </xdr:twoCellAnchor>
  <xdr:twoCellAnchor>
    <xdr:from>
      <xdr:col>6</xdr:col>
      <xdr:colOff>0</xdr:colOff>
      <xdr:row>13</xdr:row>
      <xdr:rowOff>1171575</xdr:rowOff>
    </xdr:from>
    <xdr:to>
      <xdr:col>6</xdr:col>
      <xdr:colOff>0</xdr:colOff>
      <xdr:row>14</xdr:row>
      <xdr:rowOff>142875</xdr:rowOff>
    </xdr:to>
    <xdr:sp macro="" textlink="">
      <xdr:nvSpPr>
        <xdr:cNvPr id="294" name="Oval 62"/>
        <xdr:cNvSpPr>
          <a:spLocks noChangeArrowheads="1"/>
        </xdr:cNvSpPr>
      </xdr:nvSpPr>
      <xdr:spPr bwMode="auto">
        <a:xfrm>
          <a:off x="9134475" y="3705225"/>
          <a:ext cx="0" cy="142875"/>
        </a:xfrm>
        <a:prstGeom prst="ellipse">
          <a:avLst/>
        </a:prstGeom>
        <a:solidFill>
          <a:srgbClr val="FFFFFF"/>
        </a:solidFill>
        <a:ln w="9525">
          <a:solidFill>
            <a:srgbClr val="000000"/>
          </a:solidFill>
          <a:round/>
          <a:headEnd/>
          <a:tailEnd/>
        </a:ln>
      </xdr:spPr>
      <xdr:txBody>
        <a:bodyPr vertOverflow="clip" wrap="square" lIns="91440" tIns="45720" rIns="91440" bIns="45720" anchor="t" upright="1"/>
        <a:lstStyle/>
        <a:p>
          <a:pPr marL="0" marR="0" lvl="0" indent="0" algn="l" defTabSz="914400" rtl="1" eaLnBrk="1" fontAlgn="auto" latinLnBrk="0" hangingPunct="1">
            <a:lnSpc>
              <a:spcPct val="1000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24</a:t>
          </a:r>
        </a:p>
      </xdr:txBody>
    </xdr:sp>
    <xdr:clientData/>
  </xdr:twoCellAnchor>
  <xdr:twoCellAnchor>
    <xdr:from>
      <xdr:col>6</xdr:col>
      <xdr:colOff>0</xdr:colOff>
      <xdr:row>13</xdr:row>
      <xdr:rowOff>1038225</xdr:rowOff>
    </xdr:from>
    <xdr:to>
      <xdr:col>6</xdr:col>
      <xdr:colOff>0</xdr:colOff>
      <xdr:row>14</xdr:row>
      <xdr:rowOff>9525</xdr:rowOff>
    </xdr:to>
    <xdr:sp macro="" textlink="">
      <xdr:nvSpPr>
        <xdr:cNvPr id="295" name="Oval 63"/>
        <xdr:cNvSpPr>
          <a:spLocks noChangeArrowheads="1"/>
        </xdr:cNvSpPr>
      </xdr:nvSpPr>
      <xdr:spPr bwMode="auto">
        <a:xfrm>
          <a:off x="9134475" y="3705225"/>
          <a:ext cx="0" cy="9525"/>
        </a:xfrm>
        <a:prstGeom prst="ellipse">
          <a:avLst/>
        </a:prstGeom>
        <a:solidFill>
          <a:srgbClr val="FFFFFF"/>
        </a:solidFill>
        <a:ln w="9525">
          <a:solidFill>
            <a:srgbClr val="000000"/>
          </a:solidFill>
          <a:round/>
          <a:headEnd/>
          <a:tailEnd/>
        </a:ln>
      </xdr:spPr>
      <xdr:txBody>
        <a:bodyPr vertOverflow="clip" wrap="square" lIns="91440" tIns="45720" rIns="91440" bIns="45720" anchor="t" upright="1"/>
        <a:lstStyle/>
        <a:p>
          <a:pPr marL="0" marR="0" lvl="0" indent="0" algn="dist" defTabSz="914400" rtl="1" eaLnBrk="1" fontAlgn="auto" latinLnBrk="0" hangingPunct="1">
            <a:lnSpc>
              <a:spcPct val="1000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2525</a:t>
          </a:r>
        </a:p>
        <a:p>
          <a:pPr marL="0" marR="0" lvl="0" indent="0" algn="dist" defTabSz="914400" rtl="1" eaLnBrk="1" fontAlgn="auto" latinLnBrk="0" hangingPunct="1">
            <a:lnSpc>
              <a:spcPct val="1000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85</a:t>
          </a:r>
        </a:p>
      </xdr:txBody>
    </xdr:sp>
    <xdr:clientData/>
  </xdr:twoCellAnchor>
  <xdr:twoCellAnchor>
    <xdr:from>
      <xdr:col>5</xdr:col>
      <xdr:colOff>0</xdr:colOff>
      <xdr:row>13</xdr:row>
      <xdr:rowOff>1181100</xdr:rowOff>
    </xdr:from>
    <xdr:to>
      <xdr:col>5</xdr:col>
      <xdr:colOff>0</xdr:colOff>
      <xdr:row>14</xdr:row>
      <xdr:rowOff>152400</xdr:rowOff>
    </xdr:to>
    <xdr:sp macro="" textlink="">
      <xdr:nvSpPr>
        <xdr:cNvPr id="296" name="Oval 135"/>
        <xdr:cNvSpPr>
          <a:spLocks noChangeArrowheads="1"/>
        </xdr:cNvSpPr>
      </xdr:nvSpPr>
      <xdr:spPr bwMode="auto">
        <a:xfrm>
          <a:off x="8296275" y="3705225"/>
          <a:ext cx="0" cy="152400"/>
        </a:xfrm>
        <a:prstGeom prst="ellipse">
          <a:avLst/>
        </a:prstGeom>
        <a:solidFill>
          <a:srgbClr val="FFFFFF"/>
        </a:solidFill>
        <a:ln w="9525">
          <a:solidFill>
            <a:srgbClr val="000000"/>
          </a:solidFill>
          <a:round/>
          <a:headEnd/>
          <a:tailEnd/>
        </a:ln>
      </xdr:spPr>
      <xdr:txBody>
        <a:bodyPr vertOverflow="clip" wrap="square" lIns="91440" tIns="45720" rIns="91440" bIns="45720" anchor="t" upright="1"/>
        <a:lstStyle/>
        <a:p>
          <a:pPr marL="0" marR="0" lvl="0" indent="0" algn="l" defTabSz="914400" rtl="1" eaLnBrk="1" fontAlgn="auto" latinLnBrk="0" hangingPunct="1">
            <a:lnSpc>
              <a:spcPct val="1000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17</a:t>
          </a:r>
        </a:p>
        <a:p>
          <a:pPr marL="0" marR="0" lvl="0" indent="0" algn="l" defTabSz="914400" rtl="1" eaLnBrk="1" fontAlgn="auto" latinLnBrk="0" hangingPunct="1">
            <a:lnSpc>
              <a:spcPct val="1000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17</a:t>
          </a:r>
        </a:p>
      </xdr:txBody>
    </xdr:sp>
    <xdr:clientData/>
  </xdr:twoCellAnchor>
  <xdr:twoCellAnchor>
    <xdr:from>
      <xdr:col>5</xdr:col>
      <xdr:colOff>0</xdr:colOff>
      <xdr:row>13</xdr:row>
      <xdr:rowOff>1171575</xdr:rowOff>
    </xdr:from>
    <xdr:to>
      <xdr:col>5</xdr:col>
      <xdr:colOff>0</xdr:colOff>
      <xdr:row>14</xdr:row>
      <xdr:rowOff>142875</xdr:rowOff>
    </xdr:to>
    <xdr:sp macro="" textlink="">
      <xdr:nvSpPr>
        <xdr:cNvPr id="297" name="Oval 136"/>
        <xdr:cNvSpPr>
          <a:spLocks noChangeArrowheads="1"/>
        </xdr:cNvSpPr>
      </xdr:nvSpPr>
      <xdr:spPr bwMode="auto">
        <a:xfrm>
          <a:off x="8296275" y="3705225"/>
          <a:ext cx="0" cy="142875"/>
        </a:xfrm>
        <a:prstGeom prst="ellipse">
          <a:avLst/>
        </a:prstGeom>
        <a:solidFill>
          <a:srgbClr val="FFFFFF"/>
        </a:solidFill>
        <a:ln w="9525">
          <a:solidFill>
            <a:srgbClr val="000000"/>
          </a:solidFill>
          <a:round/>
          <a:headEnd/>
          <a:tailEnd/>
        </a:ln>
      </xdr:spPr>
      <xdr:txBody>
        <a:bodyPr vertOverflow="clip" wrap="square" lIns="91440" tIns="45720" rIns="91440" bIns="45720" anchor="t" upright="1"/>
        <a:lstStyle/>
        <a:p>
          <a:pPr marL="0" marR="0" lvl="0" indent="0" algn="l" defTabSz="914400" rtl="1" eaLnBrk="1" fontAlgn="auto" latinLnBrk="0" hangingPunct="1">
            <a:lnSpc>
              <a:spcPct val="1000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18</a:t>
          </a:r>
        </a:p>
        <a:p>
          <a:pPr marL="0" marR="0" lvl="0" indent="0" algn="l" defTabSz="914400" rtl="1" eaLnBrk="1" fontAlgn="auto" latinLnBrk="0" hangingPunct="1">
            <a:lnSpc>
              <a:spcPts val="7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18</a:t>
          </a:r>
        </a:p>
        <a:p>
          <a:pPr marL="0" marR="0" lvl="0" indent="0" algn="l" defTabSz="914400" rtl="1" eaLnBrk="1" fontAlgn="auto" latinLnBrk="0" hangingPunct="1">
            <a:lnSpc>
              <a:spcPts val="7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18</a:t>
          </a:r>
        </a:p>
      </xdr:txBody>
    </xdr:sp>
    <xdr:clientData/>
  </xdr:twoCellAnchor>
  <xdr:twoCellAnchor>
    <xdr:from>
      <xdr:col>5</xdr:col>
      <xdr:colOff>0</xdr:colOff>
      <xdr:row>13</xdr:row>
      <xdr:rowOff>1171575</xdr:rowOff>
    </xdr:from>
    <xdr:to>
      <xdr:col>5</xdr:col>
      <xdr:colOff>0</xdr:colOff>
      <xdr:row>14</xdr:row>
      <xdr:rowOff>142875</xdr:rowOff>
    </xdr:to>
    <xdr:sp macro="" textlink="">
      <xdr:nvSpPr>
        <xdr:cNvPr id="298" name="Oval 137"/>
        <xdr:cNvSpPr>
          <a:spLocks noChangeArrowheads="1"/>
        </xdr:cNvSpPr>
      </xdr:nvSpPr>
      <xdr:spPr bwMode="auto">
        <a:xfrm>
          <a:off x="8296275" y="3705225"/>
          <a:ext cx="0" cy="142875"/>
        </a:xfrm>
        <a:prstGeom prst="ellipse">
          <a:avLst/>
        </a:prstGeom>
        <a:solidFill>
          <a:srgbClr val="FFFFFF"/>
        </a:solidFill>
        <a:ln w="9525">
          <a:solidFill>
            <a:srgbClr val="000000"/>
          </a:solidFill>
          <a:round/>
          <a:headEnd/>
          <a:tailEnd/>
        </a:ln>
      </xdr:spPr>
      <xdr:txBody>
        <a:bodyPr vertOverflow="clip" wrap="square" lIns="91440" tIns="45720" rIns="91440" bIns="45720" anchor="t" upright="1"/>
        <a:lstStyle/>
        <a:p>
          <a:pPr marL="0" marR="0" lvl="0" indent="0" algn="l" defTabSz="914400" rtl="1" eaLnBrk="1" fontAlgn="auto" latinLnBrk="0" hangingPunct="1">
            <a:lnSpc>
              <a:spcPct val="1000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19</a:t>
          </a:r>
        </a:p>
      </xdr:txBody>
    </xdr:sp>
    <xdr:clientData/>
  </xdr:twoCellAnchor>
  <xdr:twoCellAnchor>
    <xdr:from>
      <xdr:col>5</xdr:col>
      <xdr:colOff>0</xdr:colOff>
      <xdr:row>13</xdr:row>
      <xdr:rowOff>1171575</xdr:rowOff>
    </xdr:from>
    <xdr:to>
      <xdr:col>5</xdr:col>
      <xdr:colOff>0</xdr:colOff>
      <xdr:row>14</xdr:row>
      <xdr:rowOff>142875</xdr:rowOff>
    </xdr:to>
    <xdr:sp macro="" textlink="">
      <xdr:nvSpPr>
        <xdr:cNvPr id="299" name="Oval 138"/>
        <xdr:cNvSpPr>
          <a:spLocks noChangeArrowheads="1"/>
        </xdr:cNvSpPr>
      </xdr:nvSpPr>
      <xdr:spPr bwMode="auto">
        <a:xfrm>
          <a:off x="8296275" y="3705225"/>
          <a:ext cx="0" cy="142875"/>
        </a:xfrm>
        <a:prstGeom prst="ellipse">
          <a:avLst/>
        </a:prstGeom>
        <a:solidFill>
          <a:srgbClr val="FFFFFF"/>
        </a:solidFill>
        <a:ln w="9525">
          <a:solidFill>
            <a:srgbClr val="000000"/>
          </a:solidFill>
          <a:round/>
          <a:headEnd/>
          <a:tailEnd/>
        </a:ln>
      </xdr:spPr>
      <xdr:txBody>
        <a:bodyPr vertOverflow="clip" wrap="square" lIns="91440" tIns="45720" rIns="91440" bIns="45720" anchor="t" upright="1"/>
        <a:lstStyle/>
        <a:p>
          <a:pPr marL="0" marR="0" lvl="0" indent="0" algn="l" defTabSz="914400" rtl="1" eaLnBrk="1" fontAlgn="auto" latinLnBrk="0" hangingPunct="1">
            <a:lnSpc>
              <a:spcPct val="1000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20</a:t>
          </a:r>
        </a:p>
        <a:p>
          <a:pPr marL="0" marR="0" lvl="0" indent="0" algn="l" defTabSz="914400" rtl="1" eaLnBrk="1" fontAlgn="auto" latinLnBrk="0" hangingPunct="1">
            <a:lnSpc>
              <a:spcPct val="1000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20</a:t>
          </a:r>
        </a:p>
      </xdr:txBody>
    </xdr:sp>
    <xdr:clientData/>
  </xdr:twoCellAnchor>
  <xdr:twoCellAnchor>
    <xdr:from>
      <xdr:col>6</xdr:col>
      <xdr:colOff>0</xdr:colOff>
      <xdr:row>13</xdr:row>
      <xdr:rowOff>1171575</xdr:rowOff>
    </xdr:from>
    <xdr:to>
      <xdr:col>6</xdr:col>
      <xdr:colOff>0</xdr:colOff>
      <xdr:row>14</xdr:row>
      <xdr:rowOff>142875</xdr:rowOff>
    </xdr:to>
    <xdr:sp macro="" textlink="">
      <xdr:nvSpPr>
        <xdr:cNvPr id="300" name="Oval 140"/>
        <xdr:cNvSpPr>
          <a:spLocks noChangeArrowheads="1"/>
        </xdr:cNvSpPr>
      </xdr:nvSpPr>
      <xdr:spPr bwMode="auto">
        <a:xfrm>
          <a:off x="9134475" y="3705225"/>
          <a:ext cx="0" cy="142875"/>
        </a:xfrm>
        <a:prstGeom prst="ellipse">
          <a:avLst/>
        </a:prstGeom>
        <a:solidFill>
          <a:srgbClr val="FFFFFF"/>
        </a:solidFill>
        <a:ln w="9525">
          <a:solidFill>
            <a:srgbClr val="000000"/>
          </a:solidFill>
          <a:round/>
          <a:headEnd/>
          <a:tailEnd/>
        </a:ln>
      </xdr:spPr>
      <xdr:txBody>
        <a:bodyPr vertOverflow="clip" wrap="square" lIns="91440" tIns="45720" rIns="91440" bIns="45720" anchor="t" upright="1"/>
        <a:lstStyle/>
        <a:p>
          <a:pPr marL="0" marR="0" lvl="0" indent="0" algn="l" defTabSz="914400" rtl="1" eaLnBrk="1" fontAlgn="auto" latinLnBrk="0" hangingPunct="1">
            <a:lnSpc>
              <a:spcPct val="1000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22</a:t>
          </a:r>
        </a:p>
      </xdr:txBody>
    </xdr:sp>
    <xdr:clientData/>
  </xdr:twoCellAnchor>
  <xdr:twoCellAnchor>
    <xdr:from>
      <xdr:col>6</xdr:col>
      <xdr:colOff>0</xdr:colOff>
      <xdr:row>13</xdr:row>
      <xdr:rowOff>1171575</xdr:rowOff>
    </xdr:from>
    <xdr:to>
      <xdr:col>6</xdr:col>
      <xdr:colOff>0</xdr:colOff>
      <xdr:row>14</xdr:row>
      <xdr:rowOff>142875</xdr:rowOff>
    </xdr:to>
    <xdr:sp macro="" textlink="">
      <xdr:nvSpPr>
        <xdr:cNvPr id="301" name="Oval 141"/>
        <xdr:cNvSpPr>
          <a:spLocks noChangeArrowheads="1"/>
        </xdr:cNvSpPr>
      </xdr:nvSpPr>
      <xdr:spPr bwMode="auto">
        <a:xfrm>
          <a:off x="9134475" y="3705225"/>
          <a:ext cx="0" cy="142875"/>
        </a:xfrm>
        <a:prstGeom prst="ellipse">
          <a:avLst/>
        </a:prstGeom>
        <a:solidFill>
          <a:srgbClr val="FFFFFF"/>
        </a:solidFill>
        <a:ln w="9525">
          <a:solidFill>
            <a:srgbClr val="000000"/>
          </a:solidFill>
          <a:round/>
          <a:headEnd/>
          <a:tailEnd/>
        </a:ln>
      </xdr:spPr>
      <xdr:txBody>
        <a:bodyPr vertOverflow="clip" wrap="square" lIns="91440" tIns="45720" rIns="91440" bIns="45720" anchor="t" upright="1"/>
        <a:lstStyle/>
        <a:p>
          <a:pPr marL="0" marR="0" lvl="0" indent="0" algn="l" defTabSz="914400" rtl="1" eaLnBrk="1" fontAlgn="auto" latinLnBrk="0" hangingPunct="1">
            <a:lnSpc>
              <a:spcPct val="1000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23</a:t>
          </a:r>
        </a:p>
        <a:p>
          <a:pPr marL="0" marR="0" lvl="0" indent="0" algn="l" defTabSz="914400" rtl="1" eaLnBrk="1" fontAlgn="auto" latinLnBrk="0" hangingPunct="1">
            <a:lnSpc>
              <a:spcPct val="1000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23</a:t>
          </a:r>
        </a:p>
      </xdr:txBody>
    </xdr:sp>
    <xdr:clientData/>
  </xdr:twoCellAnchor>
  <xdr:twoCellAnchor>
    <xdr:from>
      <xdr:col>6</xdr:col>
      <xdr:colOff>0</xdr:colOff>
      <xdr:row>13</xdr:row>
      <xdr:rowOff>1171575</xdr:rowOff>
    </xdr:from>
    <xdr:to>
      <xdr:col>6</xdr:col>
      <xdr:colOff>0</xdr:colOff>
      <xdr:row>14</xdr:row>
      <xdr:rowOff>142875</xdr:rowOff>
    </xdr:to>
    <xdr:sp macro="" textlink="">
      <xdr:nvSpPr>
        <xdr:cNvPr id="302" name="Oval 142"/>
        <xdr:cNvSpPr>
          <a:spLocks noChangeArrowheads="1"/>
        </xdr:cNvSpPr>
      </xdr:nvSpPr>
      <xdr:spPr bwMode="auto">
        <a:xfrm>
          <a:off x="9134475" y="3705225"/>
          <a:ext cx="0" cy="142875"/>
        </a:xfrm>
        <a:prstGeom prst="ellipse">
          <a:avLst/>
        </a:prstGeom>
        <a:solidFill>
          <a:srgbClr val="FFFFFF"/>
        </a:solidFill>
        <a:ln w="9525">
          <a:solidFill>
            <a:srgbClr val="000000"/>
          </a:solidFill>
          <a:round/>
          <a:headEnd/>
          <a:tailEnd/>
        </a:ln>
      </xdr:spPr>
      <xdr:txBody>
        <a:bodyPr vertOverflow="clip" wrap="square" lIns="91440" tIns="45720" rIns="91440" bIns="45720" anchor="t" upright="1"/>
        <a:lstStyle/>
        <a:p>
          <a:pPr marL="0" marR="0" lvl="0" indent="0" algn="l" defTabSz="914400" rtl="1" eaLnBrk="1" fontAlgn="auto" latinLnBrk="0" hangingPunct="1">
            <a:lnSpc>
              <a:spcPct val="1000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24</a:t>
          </a:r>
        </a:p>
      </xdr:txBody>
    </xdr:sp>
    <xdr:clientData/>
  </xdr:twoCellAnchor>
  <xdr:twoCellAnchor>
    <xdr:from>
      <xdr:col>6</xdr:col>
      <xdr:colOff>0</xdr:colOff>
      <xdr:row>13</xdr:row>
      <xdr:rowOff>1038225</xdr:rowOff>
    </xdr:from>
    <xdr:to>
      <xdr:col>6</xdr:col>
      <xdr:colOff>0</xdr:colOff>
      <xdr:row>14</xdr:row>
      <xdr:rowOff>9525</xdr:rowOff>
    </xdr:to>
    <xdr:sp macro="" textlink="">
      <xdr:nvSpPr>
        <xdr:cNvPr id="303" name="Oval 143"/>
        <xdr:cNvSpPr>
          <a:spLocks noChangeArrowheads="1"/>
        </xdr:cNvSpPr>
      </xdr:nvSpPr>
      <xdr:spPr bwMode="auto">
        <a:xfrm>
          <a:off x="9134475" y="3705225"/>
          <a:ext cx="0" cy="9525"/>
        </a:xfrm>
        <a:prstGeom prst="ellipse">
          <a:avLst/>
        </a:prstGeom>
        <a:solidFill>
          <a:srgbClr val="FFFFFF"/>
        </a:solidFill>
        <a:ln w="9525">
          <a:solidFill>
            <a:srgbClr val="000000"/>
          </a:solidFill>
          <a:round/>
          <a:headEnd/>
          <a:tailEnd/>
        </a:ln>
      </xdr:spPr>
      <xdr:txBody>
        <a:bodyPr vertOverflow="clip" wrap="square" lIns="91440" tIns="45720" rIns="91440" bIns="45720" anchor="t" upright="1"/>
        <a:lstStyle/>
        <a:p>
          <a:pPr marL="0" marR="0" lvl="0" indent="0" algn="dist" defTabSz="914400" rtl="1" eaLnBrk="1" fontAlgn="auto" latinLnBrk="0" hangingPunct="1">
            <a:lnSpc>
              <a:spcPct val="1000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2525</a:t>
          </a:r>
        </a:p>
        <a:p>
          <a:pPr marL="0" marR="0" lvl="0" indent="0" algn="dist" defTabSz="914400" rtl="1" eaLnBrk="1" fontAlgn="auto" latinLnBrk="0" hangingPunct="1">
            <a:lnSpc>
              <a:spcPct val="1000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85</a:t>
          </a:r>
        </a:p>
      </xdr:txBody>
    </xdr:sp>
    <xdr:clientData/>
  </xdr:twoCellAnchor>
  <xdr:twoCellAnchor>
    <xdr:from>
      <xdr:col>5</xdr:col>
      <xdr:colOff>0</xdr:colOff>
      <xdr:row>16</xdr:row>
      <xdr:rowOff>1181100</xdr:rowOff>
    </xdr:from>
    <xdr:to>
      <xdr:col>5</xdr:col>
      <xdr:colOff>0</xdr:colOff>
      <xdr:row>17</xdr:row>
      <xdr:rowOff>152400</xdr:rowOff>
    </xdr:to>
    <xdr:sp macro="" textlink="">
      <xdr:nvSpPr>
        <xdr:cNvPr id="304" name="Oval 60"/>
        <xdr:cNvSpPr>
          <a:spLocks noChangeArrowheads="1"/>
        </xdr:cNvSpPr>
      </xdr:nvSpPr>
      <xdr:spPr bwMode="auto">
        <a:xfrm>
          <a:off x="8296275" y="4371975"/>
          <a:ext cx="0" cy="152400"/>
        </a:xfrm>
        <a:prstGeom prst="ellipse">
          <a:avLst/>
        </a:prstGeom>
        <a:solidFill>
          <a:srgbClr val="FFFFFF"/>
        </a:solidFill>
        <a:ln w="9525">
          <a:solidFill>
            <a:srgbClr val="000000"/>
          </a:solidFill>
          <a:round/>
          <a:headEnd/>
          <a:tailEnd/>
        </a:ln>
      </xdr:spPr>
      <xdr:txBody>
        <a:bodyPr vertOverflow="clip" wrap="square" lIns="91440" tIns="45720" rIns="91440" bIns="45720" anchor="t" upright="1"/>
        <a:lstStyle/>
        <a:p>
          <a:pPr marL="0" marR="0" lvl="0" indent="0" algn="l" defTabSz="914400" rtl="1" eaLnBrk="1" fontAlgn="auto" latinLnBrk="0" hangingPunct="1">
            <a:lnSpc>
              <a:spcPct val="1000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17</a:t>
          </a:r>
        </a:p>
        <a:p>
          <a:pPr marL="0" marR="0" lvl="0" indent="0" algn="l" defTabSz="914400" rtl="1" eaLnBrk="1" fontAlgn="auto" latinLnBrk="0" hangingPunct="1">
            <a:lnSpc>
              <a:spcPct val="1000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17</a:t>
          </a:r>
        </a:p>
      </xdr:txBody>
    </xdr:sp>
    <xdr:clientData/>
  </xdr:twoCellAnchor>
  <xdr:twoCellAnchor>
    <xdr:from>
      <xdr:col>5</xdr:col>
      <xdr:colOff>0</xdr:colOff>
      <xdr:row>16</xdr:row>
      <xdr:rowOff>1171575</xdr:rowOff>
    </xdr:from>
    <xdr:to>
      <xdr:col>5</xdr:col>
      <xdr:colOff>0</xdr:colOff>
      <xdr:row>17</xdr:row>
      <xdr:rowOff>142875</xdr:rowOff>
    </xdr:to>
    <xdr:sp macro="" textlink="">
      <xdr:nvSpPr>
        <xdr:cNvPr id="305" name="Oval 61"/>
        <xdr:cNvSpPr>
          <a:spLocks noChangeArrowheads="1"/>
        </xdr:cNvSpPr>
      </xdr:nvSpPr>
      <xdr:spPr bwMode="auto">
        <a:xfrm>
          <a:off x="8296275" y="4371975"/>
          <a:ext cx="0" cy="142875"/>
        </a:xfrm>
        <a:prstGeom prst="ellipse">
          <a:avLst/>
        </a:prstGeom>
        <a:solidFill>
          <a:srgbClr val="FFFFFF"/>
        </a:solidFill>
        <a:ln w="9525">
          <a:solidFill>
            <a:srgbClr val="000000"/>
          </a:solidFill>
          <a:round/>
          <a:headEnd/>
          <a:tailEnd/>
        </a:ln>
      </xdr:spPr>
      <xdr:txBody>
        <a:bodyPr vertOverflow="clip" wrap="square" lIns="91440" tIns="45720" rIns="91440" bIns="45720" anchor="t" upright="1"/>
        <a:lstStyle/>
        <a:p>
          <a:pPr marL="0" marR="0" lvl="0" indent="0" algn="l" defTabSz="914400" rtl="1" eaLnBrk="1" fontAlgn="auto" latinLnBrk="0" hangingPunct="1">
            <a:lnSpc>
              <a:spcPct val="1000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18</a:t>
          </a:r>
        </a:p>
        <a:p>
          <a:pPr marL="0" marR="0" lvl="0" indent="0" algn="l" defTabSz="914400" rtl="1" eaLnBrk="1" fontAlgn="auto" latinLnBrk="0" hangingPunct="1">
            <a:lnSpc>
              <a:spcPts val="7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18</a:t>
          </a:r>
        </a:p>
        <a:p>
          <a:pPr marL="0" marR="0" lvl="0" indent="0" algn="l" defTabSz="914400" rtl="1" eaLnBrk="1" fontAlgn="auto" latinLnBrk="0" hangingPunct="1">
            <a:lnSpc>
              <a:spcPts val="7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18</a:t>
          </a:r>
        </a:p>
      </xdr:txBody>
    </xdr:sp>
    <xdr:clientData/>
  </xdr:twoCellAnchor>
  <xdr:twoCellAnchor>
    <xdr:from>
      <xdr:col>5</xdr:col>
      <xdr:colOff>0</xdr:colOff>
      <xdr:row>16</xdr:row>
      <xdr:rowOff>1171575</xdr:rowOff>
    </xdr:from>
    <xdr:to>
      <xdr:col>5</xdr:col>
      <xdr:colOff>0</xdr:colOff>
      <xdr:row>17</xdr:row>
      <xdr:rowOff>142875</xdr:rowOff>
    </xdr:to>
    <xdr:sp macro="" textlink="">
      <xdr:nvSpPr>
        <xdr:cNvPr id="306" name="Oval 62"/>
        <xdr:cNvSpPr>
          <a:spLocks noChangeArrowheads="1"/>
        </xdr:cNvSpPr>
      </xdr:nvSpPr>
      <xdr:spPr bwMode="auto">
        <a:xfrm>
          <a:off x="8296275" y="4371975"/>
          <a:ext cx="0" cy="142875"/>
        </a:xfrm>
        <a:prstGeom prst="ellipse">
          <a:avLst/>
        </a:prstGeom>
        <a:solidFill>
          <a:srgbClr val="FFFFFF"/>
        </a:solidFill>
        <a:ln w="9525">
          <a:solidFill>
            <a:srgbClr val="000000"/>
          </a:solidFill>
          <a:round/>
          <a:headEnd/>
          <a:tailEnd/>
        </a:ln>
      </xdr:spPr>
      <xdr:txBody>
        <a:bodyPr vertOverflow="clip" wrap="square" lIns="91440" tIns="45720" rIns="91440" bIns="45720" anchor="t" upright="1"/>
        <a:lstStyle/>
        <a:p>
          <a:pPr marL="0" marR="0" lvl="0" indent="0" algn="l" defTabSz="914400" rtl="1" eaLnBrk="1" fontAlgn="auto" latinLnBrk="0" hangingPunct="1">
            <a:lnSpc>
              <a:spcPct val="1000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19</a:t>
          </a:r>
        </a:p>
      </xdr:txBody>
    </xdr:sp>
    <xdr:clientData/>
  </xdr:twoCellAnchor>
  <xdr:twoCellAnchor>
    <xdr:from>
      <xdr:col>5</xdr:col>
      <xdr:colOff>0</xdr:colOff>
      <xdr:row>16</xdr:row>
      <xdr:rowOff>1171575</xdr:rowOff>
    </xdr:from>
    <xdr:to>
      <xdr:col>5</xdr:col>
      <xdr:colOff>0</xdr:colOff>
      <xdr:row>17</xdr:row>
      <xdr:rowOff>142875</xdr:rowOff>
    </xdr:to>
    <xdr:sp macro="" textlink="">
      <xdr:nvSpPr>
        <xdr:cNvPr id="307" name="Oval 63"/>
        <xdr:cNvSpPr>
          <a:spLocks noChangeArrowheads="1"/>
        </xdr:cNvSpPr>
      </xdr:nvSpPr>
      <xdr:spPr bwMode="auto">
        <a:xfrm>
          <a:off x="8296275" y="4371975"/>
          <a:ext cx="0" cy="142875"/>
        </a:xfrm>
        <a:prstGeom prst="ellipse">
          <a:avLst/>
        </a:prstGeom>
        <a:solidFill>
          <a:srgbClr val="FFFFFF"/>
        </a:solidFill>
        <a:ln w="9525">
          <a:solidFill>
            <a:srgbClr val="000000"/>
          </a:solidFill>
          <a:round/>
          <a:headEnd/>
          <a:tailEnd/>
        </a:ln>
      </xdr:spPr>
      <xdr:txBody>
        <a:bodyPr vertOverflow="clip" wrap="square" lIns="91440" tIns="45720" rIns="91440" bIns="45720" anchor="t" upright="1"/>
        <a:lstStyle/>
        <a:p>
          <a:pPr marL="0" marR="0" lvl="0" indent="0" algn="l" defTabSz="914400" rtl="1" eaLnBrk="1" fontAlgn="auto" latinLnBrk="0" hangingPunct="1">
            <a:lnSpc>
              <a:spcPct val="1000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20</a:t>
          </a:r>
        </a:p>
        <a:p>
          <a:pPr marL="0" marR="0" lvl="0" indent="0" algn="l" defTabSz="914400" rtl="1" eaLnBrk="1" fontAlgn="auto" latinLnBrk="0" hangingPunct="1">
            <a:lnSpc>
              <a:spcPct val="1000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20</a:t>
          </a:r>
        </a:p>
      </xdr:txBody>
    </xdr:sp>
    <xdr:clientData/>
  </xdr:twoCellAnchor>
  <xdr:twoCellAnchor>
    <xdr:from>
      <xdr:col>6</xdr:col>
      <xdr:colOff>0</xdr:colOff>
      <xdr:row>16</xdr:row>
      <xdr:rowOff>1171575</xdr:rowOff>
    </xdr:from>
    <xdr:to>
      <xdr:col>6</xdr:col>
      <xdr:colOff>0</xdr:colOff>
      <xdr:row>17</xdr:row>
      <xdr:rowOff>142875</xdr:rowOff>
    </xdr:to>
    <xdr:sp macro="" textlink="">
      <xdr:nvSpPr>
        <xdr:cNvPr id="308" name="Oval 65"/>
        <xdr:cNvSpPr>
          <a:spLocks noChangeArrowheads="1"/>
        </xdr:cNvSpPr>
      </xdr:nvSpPr>
      <xdr:spPr bwMode="auto">
        <a:xfrm>
          <a:off x="9134475" y="4371975"/>
          <a:ext cx="0" cy="142875"/>
        </a:xfrm>
        <a:prstGeom prst="ellipse">
          <a:avLst/>
        </a:prstGeom>
        <a:solidFill>
          <a:srgbClr val="FFFFFF"/>
        </a:solidFill>
        <a:ln w="9525">
          <a:solidFill>
            <a:srgbClr val="000000"/>
          </a:solidFill>
          <a:round/>
          <a:headEnd/>
          <a:tailEnd/>
        </a:ln>
      </xdr:spPr>
      <xdr:txBody>
        <a:bodyPr vertOverflow="clip" wrap="square" lIns="91440" tIns="45720" rIns="91440" bIns="45720" anchor="t" upright="1"/>
        <a:lstStyle/>
        <a:p>
          <a:pPr marL="0" marR="0" lvl="0" indent="0" algn="l" defTabSz="914400" rtl="1" eaLnBrk="1" fontAlgn="auto" latinLnBrk="0" hangingPunct="1">
            <a:lnSpc>
              <a:spcPct val="1000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22</a:t>
          </a:r>
        </a:p>
      </xdr:txBody>
    </xdr:sp>
    <xdr:clientData/>
  </xdr:twoCellAnchor>
  <xdr:twoCellAnchor>
    <xdr:from>
      <xdr:col>6</xdr:col>
      <xdr:colOff>0</xdr:colOff>
      <xdr:row>16</xdr:row>
      <xdr:rowOff>1171575</xdr:rowOff>
    </xdr:from>
    <xdr:to>
      <xdr:col>6</xdr:col>
      <xdr:colOff>0</xdr:colOff>
      <xdr:row>17</xdr:row>
      <xdr:rowOff>142875</xdr:rowOff>
    </xdr:to>
    <xdr:sp macro="" textlink="">
      <xdr:nvSpPr>
        <xdr:cNvPr id="309" name="Oval 66"/>
        <xdr:cNvSpPr>
          <a:spLocks noChangeArrowheads="1"/>
        </xdr:cNvSpPr>
      </xdr:nvSpPr>
      <xdr:spPr bwMode="auto">
        <a:xfrm>
          <a:off x="9134475" y="4371975"/>
          <a:ext cx="0" cy="142875"/>
        </a:xfrm>
        <a:prstGeom prst="ellipse">
          <a:avLst/>
        </a:prstGeom>
        <a:solidFill>
          <a:srgbClr val="FFFFFF"/>
        </a:solidFill>
        <a:ln w="9525">
          <a:solidFill>
            <a:srgbClr val="000000"/>
          </a:solidFill>
          <a:round/>
          <a:headEnd/>
          <a:tailEnd/>
        </a:ln>
      </xdr:spPr>
      <xdr:txBody>
        <a:bodyPr vertOverflow="clip" wrap="square" lIns="91440" tIns="45720" rIns="91440" bIns="45720" anchor="t" upright="1"/>
        <a:lstStyle/>
        <a:p>
          <a:pPr marL="0" marR="0" lvl="0" indent="0" algn="l" defTabSz="914400" rtl="1" eaLnBrk="1" fontAlgn="auto" latinLnBrk="0" hangingPunct="1">
            <a:lnSpc>
              <a:spcPct val="1000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23</a:t>
          </a:r>
        </a:p>
        <a:p>
          <a:pPr marL="0" marR="0" lvl="0" indent="0" algn="l" defTabSz="914400" rtl="1" eaLnBrk="1" fontAlgn="auto" latinLnBrk="0" hangingPunct="1">
            <a:lnSpc>
              <a:spcPct val="1000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23</a:t>
          </a:r>
        </a:p>
      </xdr:txBody>
    </xdr:sp>
    <xdr:clientData/>
  </xdr:twoCellAnchor>
  <xdr:twoCellAnchor>
    <xdr:from>
      <xdr:col>6</xdr:col>
      <xdr:colOff>0</xdr:colOff>
      <xdr:row>16</xdr:row>
      <xdr:rowOff>1171575</xdr:rowOff>
    </xdr:from>
    <xdr:to>
      <xdr:col>6</xdr:col>
      <xdr:colOff>0</xdr:colOff>
      <xdr:row>17</xdr:row>
      <xdr:rowOff>142875</xdr:rowOff>
    </xdr:to>
    <xdr:sp macro="" textlink="">
      <xdr:nvSpPr>
        <xdr:cNvPr id="310" name="Oval 67"/>
        <xdr:cNvSpPr>
          <a:spLocks noChangeArrowheads="1"/>
        </xdr:cNvSpPr>
      </xdr:nvSpPr>
      <xdr:spPr bwMode="auto">
        <a:xfrm>
          <a:off x="9134475" y="4371975"/>
          <a:ext cx="0" cy="142875"/>
        </a:xfrm>
        <a:prstGeom prst="ellipse">
          <a:avLst/>
        </a:prstGeom>
        <a:solidFill>
          <a:srgbClr val="FFFFFF"/>
        </a:solidFill>
        <a:ln w="9525">
          <a:solidFill>
            <a:srgbClr val="000000"/>
          </a:solidFill>
          <a:round/>
          <a:headEnd/>
          <a:tailEnd/>
        </a:ln>
      </xdr:spPr>
      <xdr:txBody>
        <a:bodyPr vertOverflow="clip" wrap="square" lIns="91440" tIns="45720" rIns="91440" bIns="45720" anchor="t" upright="1"/>
        <a:lstStyle/>
        <a:p>
          <a:pPr marL="0" marR="0" lvl="0" indent="0" algn="l" defTabSz="914400" rtl="1" eaLnBrk="1" fontAlgn="auto" latinLnBrk="0" hangingPunct="1">
            <a:lnSpc>
              <a:spcPct val="1000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24</a:t>
          </a:r>
        </a:p>
      </xdr:txBody>
    </xdr:sp>
    <xdr:clientData/>
  </xdr:twoCellAnchor>
  <xdr:twoCellAnchor>
    <xdr:from>
      <xdr:col>6</xdr:col>
      <xdr:colOff>0</xdr:colOff>
      <xdr:row>16</xdr:row>
      <xdr:rowOff>1038225</xdr:rowOff>
    </xdr:from>
    <xdr:to>
      <xdr:col>6</xdr:col>
      <xdr:colOff>0</xdr:colOff>
      <xdr:row>17</xdr:row>
      <xdr:rowOff>9525</xdr:rowOff>
    </xdr:to>
    <xdr:sp macro="" textlink="">
      <xdr:nvSpPr>
        <xdr:cNvPr id="311" name="Oval 68"/>
        <xdr:cNvSpPr>
          <a:spLocks noChangeArrowheads="1"/>
        </xdr:cNvSpPr>
      </xdr:nvSpPr>
      <xdr:spPr bwMode="auto">
        <a:xfrm>
          <a:off x="9134475" y="4371975"/>
          <a:ext cx="0" cy="9525"/>
        </a:xfrm>
        <a:prstGeom prst="ellipse">
          <a:avLst/>
        </a:prstGeom>
        <a:solidFill>
          <a:srgbClr val="FFFFFF"/>
        </a:solidFill>
        <a:ln w="9525">
          <a:solidFill>
            <a:srgbClr val="000000"/>
          </a:solidFill>
          <a:round/>
          <a:headEnd/>
          <a:tailEnd/>
        </a:ln>
      </xdr:spPr>
      <xdr:txBody>
        <a:bodyPr vertOverflow="clip" wrap="square" lIns="91440" tIns="45720" rIns="91440" bIns="45720" anchor="t" upright="1"/>
        <a:lstStyle/>
        <a:p>
          <a:pPr marL="0" marR="0" lvl="0" indent="0" algn="dist" defTabSz="914400" rtl="1" eaLnBrk="1" fontAlgn="auto" latinLnBrk="0" hangingPunct="1">
            <a:lnSpc>
              <a:spcPct val="1000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2525</a:t>
          </a:r>
        </a:p>
        <a:p>
          <a:pPr marL="0" marR="0" lvl="0" indent="0" algn="dist" defTabSz="914400" rtl="1" eaLnBrk="1" fontAlgn="auto" latinLnBrk="0" hangingPunct="1">
            <a:lnSpc>
              <a:spcPct val="1000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85</a:t>
          </a:r>
        </a:p>
      </xdr:txBody>
    </xdr:sp>
    <xdr:clientData/>
  </xdr:twoCellAnchor>
  <xdr:twoCellAnchor>
    <xdr:from>
      <xdr:col>5</xdr:col>
      <xdr:colOff>0</xdr:colOff>
      <xdr:row>16</xdr:row>
      <xdr:rowOff>1181100</xdr:rowOff>
    </xdr:from>
    <xdr:to>
      <xdr:col>5</xdr:col>
      <xdr:colOff>0</xdr:colOff>
      <xdr:row>17</xdr:row>
      <xdr:rowOff>152400</xdr:rowOff>
    </xdr:to>
    <xdr:sp macro="" textlink="">
      <xdr:nvSpPr>
        <xdr:cNvPr id="312" name="Oval 55"/>
        <xdr:cNvSpPr>
          <a:spLocks noChangeArrowheads="1"/>
        </xdr:cNvSpPr>
      </xdr:nvSpPr>
      <xdr:spPr bwMode="auto">
        <a:xfrm>
          <a:off x="8296275" y="4371975"/>
          <a:ext cx="0" cy="152400"/>
        </a:xfrm>
        <a:prstGeom prst="ellipse">
          <a:avLst/>
        </a:prstGeom>
        <a:solidFill>
          <a:srgbClr val="FFFFFF"/>
        </a:solidFill>
        <a:ln w="9525">
          <a:solidFill>
            <a:srgbClr val="000000"/>
          </a:solidFill>
          <a:round/>
          <a:headEnd/>
          <a:tailEnd/>
        </a:ln>
      </xdr:spPr>
      <xdr:txBody>
        <a:bodyPr vertOverflow="clip" wrap="square" lIns="91440" tIns="45720" rIns="91440" bIns="4572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17</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17</a:t>
          </a:r>
        </a:p>
      </xdr:txBody>
    </xdr:sp>
    <xdr:clientData/>
  </xdr:twoCellAnchor>
  <xdr:twoCellAnchor>
    <xdr:from>
      <xdr:col>5</xdr:col>
      <xdr:colOff>0</xdr:colOff>
      <xdr:row>16</xdr:row>
      <xdr:rowOff>1171575</xdr:rowOff>
    </xdr:from>
    <xdr:to>
      <xdr:col>5</xdr:col>
      <xdr:colOff>0</xdr:colOff>
      <xdr:row>17</xdr:row>
      <xdr:rowOff>142875</xdr:rowOff>
    </xdr:to>
    <xdr:sp macro="" textlink="">
      <xdr:nvSpPr>
        <xdr:cNvPr id="313" name="Oval 56"/>
        <xdr:cNvSpPr>
          <a:spLocks noChangeArrowheads="1"/>
        </xdr:cNvSpPr>
      </xdr:nvSpPr>
      <xdr:spPr bwMode="auto">
        <a:xfrm>
          <a:off x="8296275" y="4371975"/>
          <a:ext cx="0" cy="142875"/>
        </a:xfrm>
        <a:prstGeom prst="ellipse">
          <a:avLst/>
        </a:prstGeom>
        <a:solidFill>
          <a:srgbClr val="FFFFFF"/>
        </a:solidFill>
        <a:ln w="9525">
          <a:solidFill>
            <a:srgbClr val="000000"/>
          </a:solidFill>
          <a:round/>
          <a:headEnd/>
          <a:tailEnd/>
        </a:ln>
      </xdr:spPr>
      <xdr:txBody>
        <a:bodyPr vertOverflow="clip" wrap="square" lIns="91440" tIns="45720" rIns="91440" bIns="4572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18</a:t>
          </a:r>
        </a:p>
        <a:p>
          <a:pPr marL="0" marR="0" lvl="0" indent="0" algn="l" defTabSz="914400" rtl="0" eaLnBrk="1" fontAlgn="auto" latinLnBrk="0" hangingPunct="1">
            <a:lnSpc>
              <a:spcPts val="7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18</a:t>
          </a:r>
        </a:p>
        <a:p>
          <a:pPr marL="0" marR="0" lvl="0" indent="0" algn="l" defTabSz="914400" rtl="0" eaLnBrk="1" fontAlgn="auto" latinLnBrk="0" hangingPunct="1">
            <a:lnSpc>
              <a:spcPts val="7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18</a:t>
          </a:r>
        </a:p>
      </xdr:txBody>
    </xdr:sp>
    <xdr:clientData/>
  </xdr:twoCellAnchor>
  <xdr:twoCellAnchor>
    <xdr:from>
      <xdr:col>5</xdr:col>
      <xdr:colOff>0</xdr:colOff>
      <xdr:row>16</xdr:row>
      <xdr:rowOff>1171575</xdr:rowOff>
    </xdr:from>
    <xdr:to>
      <xdr:col>5</xdr:col>
      <xdr:colOff>0</xdr:colOff>
      <xdr:row>17</xdr:row>
      <xdr:rowOff>142875</xdr:rowOff>
    </xdr:to>
    <xdr:sp macro="" textlink="">
      <xdr:nvSpPr>
        <xdr:cNvPr id="314" name="Oval 57"/>
        <xdr:cNvSpPr>
          <a:spLocks noChangeArrowheads="1"/>
        </xdr:cNvSpPr>
      </xdr:nvSpPr>
      <xdr:spPr bwMode="auto">
        <a:xfrm>
          <a:off x="8296275" y="4371975"/>
          <a:ext cx="0" cy="142875"/>
        </a:xfrm>
        <a:prstGeom prst="ellipse">
          <a:avLst/>
        </a:prstGeom>
        <a:solidFill>
          <a:srgbClr val="FFFFFF"/>
        </a:solidFill>
        <a:ln w="9525">
          <a:solidFill>
            <a:srgbClr val="000000"/>
          </a:solidFill>
          <a:round/>
          <a:headEnd/>
          <a:tailEnd/>
        </a:ln>
      </xdr:spPr>
      <xdr:txBody>
        <a:bodyPr vertOverflow="clip" wrap="square" lIns="91440" tIns="45720" rIns="91440" bIns="4572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19</a:t>
          </a:r>
        </a:p>
      </xdr:txBody>
    </xdr:sp>
    <xdr:clientData/>
  </xdr:twoCellAnchor>
  <xdr:twoCellAnchor>
    <xdr:from>
      <xdr:col>5</xdr:col>
      <xdr:colOff>0</xdr:colOff>
      <xdr:row>16</xdr:row>
      <xdr:rowOff>1171575</xdr:rowOff>
    </xdr:from>
    <xdr:to>
      <xdr:col>5</xdr:col>
      <xdr:colOff>0</xdr:colOff>
      <xdr:row>17</xdr:row>
      <xdr:rowOff>142875</xdr:rowOff>
    </xdr:to>
    <xdr:sp macro="" textlink="">
      <xdr:nvSpPr>
        <xdr:cNvPr id="315" name="Oval 58"/>
        <xdr:cNvSpPr>
          <a:spLocks noChangeArrowheads="1"/>
        </xdr:cNvSpPr>
      </xdr:nvSpPr>
      <xdr:spPr bwMode="auto">
        <a:xfrm>
          <a:off x="8296275" y="4371975"/>
          <a:ext cx="0" cy="142875"/>
        </a:xfrm>
        <a:prstGeom prst="ellipse">
          <a:avLst/>
        </a:prstGeom>
        <a:solidFill>
          <a:srgbClr val="FFFFFF"/>
        </a:solidFill>
        <a:ln w="9525">
          <a:solidFill>
            <a:srgbClr val="000000"/>
          </a:solidFill>
          <a:round/>
          <a:headEnd/>
          <a:tailEnd/>
        </a:ln>
      </xdr:spPr>
      <xdr:txBody>
        <a:bodyPr vertOverflow="clip" wrap="square" lIns="91440" tIns="45720" rIns="91440" bIns="4572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20</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20</a:t>
          </a:r>
        </a:p>
      </xdr:txBody>
    </xdr:sp>
    <xdr:clientData/>
  </xdr:twoCellAnchor>
  <xdr:twoCellAnchor>
    <xdr:from>
      <xdr:col>6</xdr:col>
      <xdr:colOff>0</xdr:colOff>
      <xdr:row>16</xdr:row>
      <xdr:rowOff>1171575</xdr:rowOff>
    </xdr:from>
    <xdr:to>
      <xdr:col>6</xdr:col>
      <xdr:colOff>0</xdr:colOff>
      <xdr:row>17</xdr:row>
      <xdr:rowOff>142875</xdr:rowOff>
    </xdr:to>
    <xdr:sp macro="" textlink="">
      <xdr:nvSpPr>
        <xdr:cNvPr id="316" name="Oval 60"/>
        <xdr:cNvSpPr>
          <a:spLocks noChangeArrowheads="1"/>
        </xdr:cNvSpPr>
      </xdr:nvSpPr>
      <xdr:spPr bwMode="auto">
        <a:xfrm>
          <a:off x="9134475" y="4371975"/>
          <a:ext cx="0" cy="142875"/>
        </a:xfrm>
        <a:prstGeom prst="ellipse">
          <a:avLst/>
        </a:prstGeom>
        <a:solidFill>
          <a:srgbClr val="FFFFFF"/>
        </a:solidFill>
        <a:ln w="9525">
          <a:solidFill>
            <a:srgbClr val="000000"/>
          </a:solidFill>
          <a:round/>
          <a:headEnd/>
          <a:tailEnd/>
        </a:ln>
      </xdr:spPr>
      <xdr:txBody>
        <a:bodyPr vertOverflow="clip" wrap="square" lIns="91440" tIns="45720" rIns="91440" bIns="4572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22</a:t>
          </a:r>
        </a:p>
      </xdr:txBody>
    </xdr:sp>
    <xdr:clientData/>
  </xdr:twoCellAnchor>
  <xdr:twoCellAnchor>
    <xdr:from>
      <xdr:col>6</xdr:col>
      <xdr:colOff>0</xdr:colOff>
      <xdr:row>16</xdr:row>
      <xdr:rowOff>1171575</xdr:rowOff>
    </xdr:from>
    <xdr:to>
      <xdr:col>6</xdr:col>
      <xdr:colOff>0</xdr:colOff>
      <xdr:row>17</xdr:row>
      <xdr:rowOff>142875</xdr:rowOff>
    </xdr:to>
    <xdr:sp macro="" textlink="">
      <xdr:nvSpPr>
        <xdr:cNvPr id="317" name="Oval 61"/>
        <xdr:cNvSpPr>
          <a:spLocks noChangeArrowheads="1"/>
        </xdr:cNvSpPr>
      </xdr:nvSpPr>
      <xdr:spPr bwMode="auto">
        <a:xfrm>
          <a:off x="9134475" y="4371975"/>
          <a:ext cx="0" cy="142875"/>
        </a:xfrm>
        <a:prstGeom prst="ellipse">
          <a:avLst/>
        </a:prstGeom>
        <a:solidFill>
          <a:srgbClr val="FFFFFF"/>
        </a:solidFill>
        <a:ln w="9525">
          <a:solidFill>
            <a:srgbClr val="000000"/>
          </a:solidFill>
          <a:round/>
          <a:headEnd/>
          <a:tailEnd/>
        </a:ln>
      </xdr:spPr>
      <xdr:txBody>
        <a:bodyPr vertOverflow="clip" wrap="square" lIns="91440" tIns="45720" rIns="91440" bIns="4572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23</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23</a:t>
          </a:r>
        </a:p>
      </xdr:txBody>
    </xdr:sp>
    <xdr:clientData/>
  </xdr:twoCellAnchor>
  <xdr:twoCellAnchor>
    <xdr:from>
      <xdr:col>6</xdr:col>
      <xdr:colOff>0</xdr:colOff>
      <xdr:row>16</xdr:row>
      <xdr:rowOff>1171575</xdr:rowOff>
    </xdr:from>
    <xdr:to>
      <xdr:col>6</xdr:col>
      <xdr:colOff>0</xdr:colOff>
      <xdr:row>17</xdr:row>
      <xdr:rowOff>142875</xdr:rowOff>
    </xdr:to>
    <xdr:sp macro="" textlink="">
      <xdr:nvSpPr>
        <xdr:cNvPr id="318" name="Oval 62"/>
        <xdr:cNvSpPr>
          <a:spLocks noChangeArrowheads="1"/>
        </xdr:cNvSpPr>
      </xdr:nvSpPr>
      <xdr:spPr bwMode="auto">
        <a:xfrm>
          <a:off x="9134475" y="4371975"/>
          <a:ext cx="0" cy="142875"/>
        </a:xfrm>
        <a:prstGeom prst="ellipse">
          <a:avLst/>
        </a:prstGeom>
        <a:solidFill>
          <a:srgbClr val="FFFFFF"/>
        </a:solidFill>
        <a:ln w="9525">
          <a:solidFill>
            <a:srgbClr val="000000"/>
          </a:solidFill>
          <a:round/>
          <a:headEnd/>
          <a:tailEnd/>
        </a:ln>
      </xdr:spPr>
      <xdr:txBody>
        <a:bodyPr vertOverflow="clip" wrap="square" lIns="91440" tIns="45720" rIns="91440" bIns="4572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24</a:t>
          </a:r>
        </a:p>
      </xdr:txBody>
    </xdr:sp>
    <xdr:clientData/>
  </xdr:twoCellAnchor>
  <xdr:twoCellAnchor>
    <xdr:from>
      <xdr:col>6</xdr:col>
      <xdr:colOff>0</xdr:colOff>
      <xdr:row>16</xdr:row>
      <xdr:rowOff>1038225</xdr:rowOff>
    </xdr:from>
    <xdr:to>
      <xdr:col>6</xdr:col>
      <xdr:colOff>0</xdr:colOff>
      <xdr:row>17</xdr:row>
      <xdr:rowOff>9525</xdr:rowOff>
    </xdr:to>
    <xdr:sp macro="" textlink="">
      <xdr:nvSpPr>
        <xdr:cNvPr id="319" name="Oval 63"/>
        <xdr:cNvSpPr>
          <a:spLocks noChangeArrowheads="1"/>
        </xdr:cNvSpPr>
      </xdr:nvSpPr>
      <xdr:spPr bwMode="auto">
        <a:xfrm>
          <a:off x="9134475" y="4371975"/>
          <a:ext cx="0" cy="9525"/>
        </a:xfrm>
        <a:prstGeom prst="ellipse">
          <a:avLst/>
        </a:prstGeom>
        <a:solidFill>
          <a:srgbClr val="FFFFFF"/>
        </a:solidFill>
        <a:ln w="9525">
          <a:solidFill>
            <a:srgbClr val="000000"/>
          </a:solidFill>
          <a:round/>
          <a:headEnd/>
          <a:tailEnd/>
        </a:ln>
      </xdr:spPr>
      <xdr:txBody>
        <a:bodyPr vertOverflow="clip" wrap="square" lIns="91440" tIns="45720" rIns="91440" bIns="45720" anchor="t" upright="1"/>
        <a:lstStyle/>
        <a:p>
          <a:pPr marL="0" marR="0" lvl="0" indent="0" algn="dist" defTabSz="914400" rtl="0" eaLnBrk="1" fontAlgn="auto" latinLnBrk="0" hangingPunct="1">
            <a:lnSpc>
              <a:spcPct val="1000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2525</a:t>
          </a:r>
        </a:p>
        <a:p>
          <a:pPr marL="0" marR="0" lvl="0" indent="0" algn="dist" defTabSz="914400" rtl="0" eaLnBrk="1" fontAlgn="auto" latinLnBrk="0" hangingPunct="1">
            <a:lnSpc>
              <a:spcPct val="1000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85</a:t>
          </a:r>
        </a:p>
      </xdr:txBody>
    </xdr:sp>
    <xdr:clientData/>
  </xdr:twoCellAnchor>
  <xdr:twoCellAnchor>
    <xdr:from>
      <xdr:col>5</xdr:col>
      <xdr:colOff>0</xdr:colOff>
      <xdr:row>16</xdr:row>
      <xdr:rowOff>1181100</xdr:rowOff>
    </xdr:from>
    <xdr:to>
      <xdr:col>5</xdr:col>
      <xdr:colOff>0</xdr:colOff>
      <xdr:row>17</xdr:row>
      <xdr:rowOff>152400</xdr:rowOff>
    </xdr:to>
    <xdr:sp macro="" textlink="">
      <xdr:nvSpPr>
        <xdr:cNvPr id="320" name="Oval 135"/>
        <xdr:cNvSpPr>
          <a:spLocks noChangeArrowheads="1"/>
        </xdr:cNvSpPr>
      </xdr:nvSpPr>
      <xdr:spPr bwMode="auto">
        <a:xfrm>
          <a:off x="8296275" y="4371975"/>
          <a:ext cx="0" cy="152400"/>
        </a:xfrm>
        <a:prstGeom prst="ellipse">
          <a:avLst/>
        </a:prstGeom>
        <a:solidFill>
          <a:srgbClr val="FFFFFF"/>
        </a:solidFill>
        <a:ln w="9525">
          <a:solidFill>
            <a:srgbClr val="000000"/>
          </a:solidFill>
          <a:round/>
          <a:headEnd/>
          <a:tailEnd/>
        </a:ln>
      </xdr:spPr>
      <xdr:txBody>
        <a:bodyPr vertOverflow="clip" wrap="square" lIns="91440" tIns="45720" rIns="91440" bIns="4572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17</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17</a:t>
          </a:r>
        </a:p>
      </xdr:txBody>
    </xdr:sp>
    <xdr:clientData/>
  </xdr:twoCellAnchor>
  <xdr:twoCellAnchor>
    <xdr:from>
      <xdr:col>5</xdr:col>
      <xdr:colOff>0</xdr:colOff>
      <xdr:row>16</xdr:row>
      <xdr:rowOff>1171575</xdr:rowOff>
    </xdr:from>
    <xdr:to>
      <xdr:col>5</xdr:col>
      <xdr:colOff>0</xdr:colOff>
      <xdr:row>17</xdr:row>
      <xdr:rowOff>142875</xdr:rowOff>
    </xdr:to>
    <xdr:sp macro="" textlink="">
      <xdr:nvSpPr>
        <xdr:cNvPr id="321" name="Oval 136"/>
        <xdr:cNvSpPr>
          <a:spLocks noChangeArrowheads="1"/>
        </xdr:cNvSpPr>
      </xdr:nvSpPr>
      <xdr:spPr bwMode="auto">
        <a:xfrm>
          <a:off x="8296275" y="4371975"/>
          <a:ext cx="0" cy="142875"/>
        </a:xfrm>
        <a:prstGeom prst="ellipse">
          <a:avLst/>
        </a:prstGeom>
        <a:solidFill>
          <a:srgbClr val="FFFFFF"/>
        </a:solidFill>
        <a:ln w="9525">
          <a:solidFill>
            <a:srgbClr val="000000"/>
          </a:solidFill>
          <a:round/>
          <a:headEnd/>
          <a:tailEnd/>
        </a:ln>
      </xdr:spPr>
      <xdr:txBody>
        <a:bodyPr vertOverflow="clip" wrap="square" lIns="91440" tIns="45720" rIns="91440" bIns="4572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18</a:t>
          </a:r>
        </a:p>
        <a:p>
          <a:pPr marL="0" marR="0" lvl="0" indent="0" algn="l" defTabSz="914400" rtl="0" eaLnBrk="1" fontAlgn="auto" latinLnBrk="0" hangingPunct="1">
            <a:lnSpc>
              <a:spcPts val="7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18</a:t>
          </a:r>
        </a:p>
        <a:p>
          <a:pPr marL="0" marR="0" lvl="0" indent="0" algn="l" defTabSz="914400" rtl="0" eaLnBrk="1" fontAlgn="auto" latinLnBrk="0" hangingPunct="1">
            <a:lnSpc>
              <a:spcPts val="7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18</a:t>
          </a:r>
        </a:p>
      </xdr:txBody>
    </xdr:sp>
    <xdr:clientData/>
  </xdr:twoCellAnchor>
  <xdr:twoCellAnchor>
    <xdr:from>
      <xdr:col>5</xdr:col>
      <xdr:colOff>0</xdr:colOff>
      <xdr:row>16</xdr:row>
      <xdr:rowOff>1171575</xdr:rowOff>
    </xdr:from>
    <xdr:to>
      <xdr:col>5</xdr:col>
      <xdr:colOff>0</xdr:colOff>
      <xdr:row>17</xdr:row>
      <xdr:rowOff>142875</xdr:rowOff>
    </xdr:to>
    <xdr:sp macro="" textlink="">
      <xdr:nvSpPr>
        <xdr:cNvPr id="322" name="Oval 137"/>
        <xdr:cNvSpPr>
          <a:spLocks noChangeArrowheads="1"/>
        </xdr:cNvSpPr>
      </xdr:nvSpPr>
      <xdr:spPr bwMode="auto">
        <a:xfrm>
          <a:off x="8296275" y="4371975"/>
          <a:ext cx="0" cy="142875"/>
        </a:xfrm>
        <a:prstGeom prst="ellipse">
          <a:avLst/>
        </a:prstGeom>
        <a:solidFill>
          <a:srgbClr val="FFFFFF"/>
        </a:solidFill>
        <a:ln w="9525">
          <a:solidFill>
            <a:srgbClr val="000000"/>
          </a:solidFill>
          <a:round/>
          <a:headEnd/>
          <a:tailEnd/>
        </a:ln>
      </xdr:spPr>
      <xdr:txBody>
        <a:bodyPr vertOverflow="clip" wrap="square" lIns="91440" tIns="45720" rIns="91440" bIns="4572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19</a:t>
          </a:r>
        </a:p>
      </xdr:txBody>
    </xdr:sp>
    <xdr:clientData/>
  </xdr:twoCellAnchor>
  <xdr:twoCellAnchor>
    <xdr:from>
      <xdr:col>5</xdr:col>
      <xdr:colOff>0</xdr:colOff>
      <xdr:row>16</xdr:row>
      <xdr:rowOff>1171575</xdr:rowOff>
    </xdr:from>
    <xdr:to>
      <xdr:col>5</xdr:col>
      <xdr:colOff>0</xdr:colOff>
      <xdr:row>17</xdr:row>
      <xdr:rowOff>142875</xdr:rowOff>
    </xdr:to>
    <xdr:sp macro="" textlink="">
      <xdr:nvSpPr>
        <xdr:cNvPr id="323" name="Oval 138"/>
        <xdr:cNvSpPr>
          <a:spLocks noChangeArrowheads="1"/>
        </xdr:cNvSpPr>
      </xdr:nvSpPr>
      <xdr:spPr bwMode="auto">
        <a:xfrm>
          <a:off x="8296275" y="4371975"/>
          <a:ext cx="0" cy="142875"/>
        </a:xfrm>
        <a:prstGeom prst="ellipse">
          <a:avLst/>
        </a:prstGeom>
        <a:solidFill>
          <a:srgbClr val="FFFFFF"/>
        </a:solidFill>
        <a:ln w="9525">
          <a:solidFill>
            <a:srgbClr val="000000"/>
          </a:solidFill>
          <a:round/>
          <a:headEnd/>
          <a:tailEnd/>
        </a:ln>
      </xdr:spPr>
      <xdr:txBody>
        <a:bodyPr vertOverflow="clip" wrap="square" lIns="91440" tIns="45720" rIns="91440" bIns="4572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20</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20</a:t>
          </a:r>
        </a:p>
      </xdr:txBody>
    </xdr:sp>
    <xdr:clientData/>
  </xdr:twoCellAnchor>
  <xdr:twoCellAnchor>
    <xdr:from>
      <xdr:col>6</xdr:col>
      <xdr:colOff>0</xdr:colOff>
      <xdr:row>16</xdr:row>
      <xdr:rowOff>1171575</xdr:rowOff>
    </xdr:from>
    <xdr:to>
      <xdr:col>6</xdr:col>
      <xdr:colOff>0</xdr:colOff>
      <xdr:row>17</xdr:row>
      <xdr:rowOff>142875</xdr:rowOff>
    </xdr:to>
    <xdr:sp macro="" textlink="">
      <xdr:nvSpPr>
        <xdr:cNvPr id="324" name="Oval 140"/>
        <xdr:cNvSpPr>
          <a:spLocks noChangeArrowheads="1"/>
        </xdr:cNvSpPr>
      </xdr:nvSpPr>
      <xdr:spPr bwMode="auto">
        <a:xfrm>
          <a:off x="9134475" y="4371975"/>
          <a:ext cx="0" cy="142875"/>
        </a:xfrm>
        <a:prstGeom prst="ellipse">
          <a:avLst/>
        </a:prstGeom>
        <a:solidFill>
          <a:srgbClr val="FFFFFF"/>
        </a:solidFill>
        <a:ln w="9525">
          <a:solidFill>
            <a:srgbClr val="000000"/>
          </a:solidFill>
          <a:round/>
          <a:headEnd/>
          <a:tailEnd/>
        </a:ln>
      </xdr:spPr>
      <xdr:txBody>
        <a:bodyPr vertOverflow="clip" wrap="square" lIns="91440" tIns="45720" rIns="91440" bIns="4572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22</a:t>
          </a:r>
        </a:p>
      </xdr:txBody>
    </xdr:sp>
    <xdr:clientData/>
  </xdr:twoCellAnchor>
  <xdr:twoCellAnchor>
    <xdr:from>
      <xdr:col>6</xdr:col>
      <xdr:colOff>0</xdr:colOff>
      <xdr:row>16</xdr:row>
      <xdr:rowOff>1171575</xdr:rowOff>
    </xdr:from>
    <xdr:to>
      <xdr:col>6</xdr:col>
      <xdr:colOff>0</xdr:colOff>
      <xdr:row>17</xdr:row>
      <xdr:rowOff>142875</xdr:rowOff>
    </xdr:to>
    <xdr:sp macro="" textlink="">
      <xdr:nvSpPr>
        <xdr:cNvPr id="325" name="Oval 141"/>
        <xdr:cNvSpPr>
          <a:spLocks noChangeArrowheads="1"/>
        </xdr:cNvSpPr>
      </xdr:nvSpPr>
      <xdr:spPr bwMode="auto">
        <a:xfrm>
          <a:off x="9134475" y="4371975"/>
          <a:ext cx="0" cy="142875"/>
        </a:xfrm>
        <a:prstGeom prst="ellipse">
          <a:avLst/>
        </a:prstGeom>
        <a:solidFill>
          <a:srgbClr val="FFFFFF"/>
        </a:solidFill>
        <a:ln w="9525">
          <a:solidFill>
            <a:srgbClr val="000000"/>
          </a:solidFill>
          <a:round/>
          <a:headEnd/>
          <a:tailEnd/>
        </a:ln>
      </xdr:spPr>
      <xdr:txBody>
        <a:bodyPr vertOverflow="clip" wrap="square" lIns="91440" tIns="45720" rIns="91440" bIns="4572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23</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23</a:t>
          </a:r>
        </a:p>
      </xdr:txBody>
    </xdr:sp>
    <xdr:clientData/>
  </xdr:twoCellAnchor>
  <xdr:twoCellAnchor>
    <xdr:from>
      <xdr:col>6</xdr:col>
      <xdr:colOff>0</xdr:colOff>
      <xdr:row>16</xdr:row>
      <xdr:rowOff>1171575</xdr:rowOff>
    </xdr:from>
    <xdr:to>
      <xdr:col>6</xdr:col>
      <xdr:colOff>0</xdr:colOff>
      <xdr:row>17</xdr:row>
      <xdr:rowOff>142875</xdr:rowOff>
    </xdr:to>
    <xdr:sp macro="" textlink="">
      <xdr:nvSpPr>
        <xdr:cNvPr id="326" name="Oval 142"/>
        <xdr:cNvSpPr>
          <a:spLocks noChangeArrowheads="1"/>
        </xdr:cNvSpPr>
      </xdr:nvSpPr>
      <xdr:spPr bwMode="auto">
        <a:xfrm>
          <a:off x="9134475" y="4371975"/>
          <a:ext cx="0" cy="142875"/>
        </a:xfrm>
        <a:prstGeom prst="ellipse">
          <a:avLst/>
        </a:prstGeom>
        <a:solidFill>
          <a:srgbClr val="FFFFFF"/>
        </a:solidFill>
        <a:ln w="9525">
          <a:solidFill>
            <a:srgbClr val="000000"/>
          </a:solidFill>
          <a:round/>
          <a:headEnd/>
          <a:tailEnd/>
        </a:ln>
      </xdr:spPr>
      <xdr:txBody>
        <a:bodyPr vertOverflow="clip" wrap="square" lIns="91440" tIns="45720" rIns="91440" bIns="4572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24</a:t>
          </a:r>
        </a:p>
      </xdr:txBody>
    </xdr:sp>
    <xdr:clientData/>
  </xdr:twoCellAnchor>
  <xdr:twoCellAnchor>
    <xdr:from>
      <xdr:col>6</xdr:col>
      <xdr:colOff>0</xdr:colOff>
      <xdr:row>16</xdr:row>
      <xdr:rowOff>1038225</xdr:rowOff>
    </xdr:from>
    <xdr:to>
      <xdr:col>6</xdr:col>
      <xdr:colOff>0</xdr:colOff>
      <xdr:row>17</xdr:row>
      <xdr:rowOff>9525</xdr:rowOff>
    </xdr:to>
    <xdr:sp macro="" textlink="">
      <xdr:nvSpPr>
        <xdr:cNvPr id="327" name="Oval 143"/>
        <xdr:cNvSpPr>
          <a:spLocks noChangeArrowheads="1"/>
        </xdr:cNvSpPr>
      </xdr:nvSpPr>
      <xdr:spPr bwMode="auto">
        <a:xfrm>
          <a:off x="9134475" y="4371975"/>
          <a:ext cx="0" cy="9525"/>
        </a:xfrm>
        <a:prstGeom prst="ellipse">
          <a:avLst/>
        </a:prstGeom>
        <a:solidFill>
          <a:srgbClr val="FFFFFF"/>
        </a:solidFill>
        <a:ln w="9525">
          <a:solidFill>
            <a:srgbClr val="000000"/>
          </a:solidFill>
          <a:round/>
          <a:headEnd/>
          <a:tailEnd/>
        </a:ln>
      </xdr:spPr>
      <xdr:txBody>
        <a:bodyPr vertOverflow="clip" wrap="square" lIns="91440" tIns="45720" rIns="91440" bIns="45720" anchor="t" upright="1"/>
        <a:lstStyle/>
        <a:p>
          <a:pPr marL="0" marR="0" lvl="0" indent="0" algn="dist" defTabSz="914400" rtl="0" eaLnBrk="1" fontAlgn="auto" latinLnBrk="0" hangingPunct="1">
            <a:lnSpc>
              <a:spcPct val="1000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2525</a:t>
          </a:r>
        </a:p>
        <a:p>
          <a:pPr marL="0" marR="0" lvl="0" indent="0" algn="dist" defTabSz="914400" rtl="0" eaLnBrk="1" fontAlgn="auto" latinLnBrk="0" hangingPunct="1">
            <a:lnSpc>
              <a:spcPct val="1000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85</a:t>
          </a:r>
        </a:p>
      </xdr:txBody>
    </xdr:sp>
    <xdr:clientData/>
  </xdr:twoCellAnchor>
  <xdr:twoCellAnchor>
    <xdr:from>
      <xdr:col>5</xdr:col>
      <xdr:colOff>0</xdr:colOff>
      <xdr:row>16</xdr:row>
      <xdr:rowOff>1181100</xdr:rowOff>
    </xdr:from>
    <xdr:to>
      <xdr:col>5</xdr:col>
      <xdr:colOff>0</xdr:colOff>
      <xdr:row>17</xdr:row>
      <xdr:rowOff>152400</xdr:rowOff>
    </xdr:to>
    <xdr:sp macro="" textlink="">
      <xdr:nvSpPr>
        <xdr:cNvPr id="328" name="Oval 55"/>
        <xdr:cNvSpPr>
          <a:spLocks noChangeArrowheads="1"/>
        </xdr:cNvSpPr>
      </xdr:nvSpPr>
      <xdr:spPr bwMode="auto">
        <a:xfrm>
          <a:off x="8296275" y="4371975"/>
          <a:ext cx="0" cy="152400"/>
        </a:xfrm>
        <a:prstGeom prst="ellipse">
          <a:avLst/>
        </a:prstGeom>
        <a:solidFill>
          <a:srgbClr val="FFFFFF"/>
        </a:solidFill>
        <a:ln w="9525">
          <a:solidFill>
            <a:srgbClr val="000000"/>
          </a:solidFill>
          <a:round/>
          <a:headEnd/>
          <a:tailEnd/>
        </a:ln>
      </xdr:spPr>
      <xdr:txBody>
        <a:bodyPr vertOverflow="clip" wrap="square" lIns="91440" tIns="45720" rIns="91440" bIns="45720" anchor="t" upright="1"/>
        <a:lstStyle/>
        <a:p>
          <a:pPr marL="0" marR="0" lvl="0" indent="0" algn="l" defTabSz="914400" rtl="1" eaLnBrk="1" fontAlgn="auto" latinLnBrk="0" hangingPunct="1">
            <a:lnSpc>
              <a:spcPct val="1000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17</a:t>
          </a:r>
        </a:p>
        <a:p>
          <a:pPr marL="0" marR="0" lvl="0" indent="0" algn="l" defTabSz="914400" rtl="1" eaLnBrk="1" fontAlgn="auto" latinLnBrk="0" hangingPunct="1">
            <a:lnSpc>
              <a:spcPct val="1000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17</a:t>
          </a:r>
        </a:p>
      </xdr:txBody>
    </xdr:sp>
    <xdr:clientData/>
  </xdr:twoCellAnchor>
  <xdr:twoCellAnchor>
    <xdr:from>
      <xdr:col>5</xdr:col>
      <xdr:colOff>0</xdr:colOff>
      <xdr:row>16</xdr:row>
      <xdr:rowOff>1171575</xdr:rowOff>
    </xdr:from>
    <xdr:to>
      <xdr:col>5</xdr:col>
      <xdr:colOff>0</xdr:colOff>
      <xdr:row>17</xdr:row>
      <xdr:rowOff>142875</xdr:rowOff>
    </xdr:to>
    <xdr:sp macro="" textlink="">
      <xdr:nvSpPr>
        <xdr:cNvPr id="329" name="Oval 56"/>
        <xdr:cNvSpPr>
          <a:spLocks noChangeArrowheads="1"/>
        </xdr:cNvSpPr>
      </xdr:nvSpPr>
      <xdr:spPr bwMode="auto">
        <a:xfrm>
          <a:off x="8296275" y="4371975"/>
          <a:ext cx="0" cy="142875"/>
        </a:xfrm>
        <a:prstGeom prst="ellipse">
          <a:avLst/>
        </a:prstGeom>
        <a:solidFill>
          <a:srgbClr val="FFFFFF"/>
        </a:solidFill>
        <a:ln w="9525">
          <a:solidFill>
            <a:srgbClr val="000000"/>
          </a:solidFill>
          <a:round/>
          <a:headEnd/>
          <a:tailEnd/>
        </a:ln>
      </xdr:spPr>
      <xdr:txBody>
        <a:bodyPr vertOverflow="clip" wrap="square" lIns="91440" tIns="45720" rIns="91440" bIns="45720" anchor="t" upright="1"/>
        <a:lstStyle/>
        <a:p>
          <a:pPr marL="0" marR="0" lvl="0" indent="0" algn="l" defTabSz="914400" rtl="1" eaLnBrk="1" fontAlgn="auto" latinLnBrk="0" hangingPunct="1">
            <a:lnSpc>
              <a:spcPct val="1000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18</a:t>
          </a:r>
        </a:p>
        <a:p>
          <a:pPr marL="0" marR="0" lvl="0" indent="0" algn="l" defTabSz="914400" rtl="1" eaLnBrk="1" fontAlgn="auto" latinLnBrk="0" hangingPunct="1">
            <a:lnSpc>
              <a:spcPts val="7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18</a:t>
          </a:r>
        </a:p>
        <a:p>
          <a:pPr marL="0" marR="0" lvl="0" indent="0" algn="l" defTabSz="914400" rtl="1" eaLnBrk="1" fontAlgn="auto" latinLnBrk="0" hangingPunct="1">
            <a:lnSpc>
              <a:spcPts val="7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18</a:t>
          </a:r>
        </a:p>
      </xdr:txBody>
    </xdr:sp>
    <xdr:clientData/>
  </xdr:twoCellAnchor>
  <xdr:twoCellAnchor>
    <xdr:from>
      <xdr:col>5</xdr:col>
      <xdr:colOff>0</xdr:colOff>
      <xdr:row>16</xdr:row>
      <xdr:rowOff>1171575</xdr:rowOff>
    </xdr:from>
    <xdr:to>
      <xdr:col>5</xdr:col>
      <xdr:colOff>0</xdr:colOff>
      <xdr:row>17</xdr:row>
      <xdr:rowOff>142875</xdr:rowOff>
    </xdr:to>
    <xdr:sp macro="" textlink="">
      <xdr:nvSpPr>
        <xdr:cNvPr id="330" name="Oval 57"/>
        <xdr:cNvSpPr>
          <a:spLocks noChangeArrowheads="1"/>
        </xdr:cNvSpPr>
      </xdr:nvSpPr>
      <xdr:spPr bwMode="auto">
        <a:xfrm>
          <a:off x="8296275" y="4371975"/>
          <a:ext cx="0" cy="142875"/>
        </a:xfrm>
        <a:prstGeom prst="ellipse">
          <a:avLst/>
        </a:prstGeom>
        <a:solidFill>
          <a:srgbClr val="FFFFFF"/>
        </a:solidFill>
        <a:ln w="9525">
          <a:solidFill>
            <a:srgbClr val="000000"/>
          </a:solidFill>
          <a:round/>
          <a:headEnd/>
          <a:tailEnd/>
        </a:ln>
      </xdr:spPr>
      <xdr:txBody>
        <a:bodyPr vertOverflow="clip" wrap="square" lIns="91440" tIns="45720" rIns="91440" bIns="45720" anchor="t" upright="1"/>
        <a:lstStyle/>
        <a:p>
          <a:pPr marL="0" marR="0" lvl="0" indent="0" algn="l" defTabSz="914400" rtl="1" eaLnBrk="1" fontAlgn="auto" latinLnBrk="0" hangingPunct="1">
            <a:lnSpc>
              <a:spcPct val="1000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19</a:t>
          </a:r>
        </a:p>
      </xdr:txBody>
    </xdr:sp>
    <xdr:clientData/>
  </xdr:twoCellAnchor>
  <xdr:twoCellAnchor>
    <xdr:from>
      <xdr:col>5</xdr:col>
      <xdr:colOff>0</xdr:colOff>
      <xdr:row>16</xdr:row>
      <xdr:rowOff>1171575</xdr:rowOff>
    </xdr:from>
    <xdr:to>
      <xdr:col>5</xdr:col>
      <xdr:colOff>0</xdr:colOff>
      <xdr:row>17</xdr:row>
      <xdr:rowOff>142875</xdr:rowOff>
    </xdr:to>
    <xdr:sp macro="" textlink="">
      <xdr:nvSpPr>
        <xdr:cNvPr id="331" name="Oval 58"/>
        <xdr:cNvSpPr>
          <a:spLocks noChangeArrowheads="1"/>
        </xdr:cNvSpPr>
      </xdr:nvSpPr>
      <xdr:spPr bwMode="auto">
        <a:xfrm>
          <a:off x="8296275" y="4371975"/>
          <a:ext cx="0" cy="142875"/>
        </a:xfrm>
        <a:prstGeom prst="ellipse">
          <a:avLst/>
        </a:prstGeom>
        <a:solidFill>
          <a:srgbClr val="FFFFFF"/>
        </a:solidFill>
        <a:ln w="9525">
          <a:solidFill>
            <a:srgbClr val="000000"/>
          </a:solidFill>
          <a:round/>
          <a:headEnd/>
          <a:tailEnd/>
        </a:ln>
      </xdr:spPr>
      <xdr:txBody>
        <a:bodyPr vertOverflow="clip" wrap="square" lIns="91440" tIns="45720" rIns="91440" bIns="45720" anchor="t" upright="1"/>
        <a:lstStyle/>
        <a:p>
          <a:pPr marL="0" marR="0" lvl="0" indent="0" algn="l" defTabSz="914400" rtl="1" eaLnBrk="1" fontAlgn="auto" latinLnBrk="0" hangingPunct="1">
            <a:lnSpc>
              <a:spcPct val="1000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20</a:t>
          </a:r>
        </a:p>
        <a:p>
          <a:pPr marL="0" marR="0" lvl="0" indent="0" algn="l" defTabSz="914400" rtl="1" eaLnBrk="1" fontAlgn="auto" latinLnBrk="0" hangingPunct="1">
            <a:lnSpc>
              <a:spcPct val="1000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20</a:t>
          </a:r>
        </a:p>
      </xdr:txBody>
    </xdr:sp>
    <xdr:clientData/>
  </xdr:twoCellAnchor>
  <xdr:twoCellAnchor>
    <xdr:from>
      <xdr:col>6</xdr:col>
      <xdr:colOff>0</xdr:colOff>
      <xdr:row>16</xdr:row>
      <xdr:rowOff>1171575</xdr:rowOff>
    </xdr:from>
    <xdr:to>
      <xdr:col>6</xdr:col>
      <xdr:colOff>0</xdr:colOff>
      <xdr:row>17</xdr:row>
      <xdr:rowOff>142875</xdr:rowOff>
    </xdr:to>
    <xdr:sp macro="" textlink="">
      <xdr:nvSpPr>
        <xdr:cNvPr id="332" name="Oval 60"/>
        <xdr:cNvSpPr>
          <a:spLocks noChangeArrowheads="1"/>
        </xdr:cNvSpPr>
      </xdr:nvSpPr>
      <xdr:spPr bwMode="auto">
        <a:xfrm>
          <a:off x="9134475" y="4371975"/>
          <a:ext cx="0" cy="142875"/>
        </a:xfrm>
        <a:prstGeom prst="ellipse">
          <a:avLst/>
        </a:prstGeom>
        <a:solidFill>
          <a:srgbClr val="FFFFFF"/>
        </a:solidFill>
        <a:ln w="9525">
          <a:solidFill>
            <a:srgbClr val="000000"/>
          </a:solidFill>
          <a:round/>
          <a:headEnd/>
          <a:tailEnd/>
        </a:ln>
      </xdr:spPr>
      <xdr:txBody>
        <a:bodyPr vertOverflow="clip" wrap="square" lIns="91440" tIns="45720" rIns="91440" bIns="45720" anchor="t" upright="1"/>
        <a:lstStyle/>
        <a:p>
          <a:pPr marL="0" marR="0" lvl="0" indent="0" algn="l" defTabSz="914400" rtl="1" eaLnBrk="1" fontAlgn="auto" latinLnBrk="0" hangingPunct="1">
            <a:lnSpc>
              <a:spcPct val="1000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22</a:t>
          </a:r>
        </a:p>
      </xdr:txBody>
    </xdr:sp>
    <xdr:clientData/>
  </xdr:twoCellAnchor>
  <xdr:twoCellAnchor>
    <xdr:from>
      <xdr:col>6</xdr:col>
      <xdr:colOff>0</xdr:colOff>
      <xdr:row>16</xdr:row>
      <xdr:rowOff>1171575</xdr:rowOff>
    </xdr:from>
    <xdr:to>
      <xdr:col>6</xdr:col>
      <xdr:colOff>0</xdr:colOff>
      <xdr:row>17</xdr:row>
      <xdr:rowOff>142875</xdr:rowOff>
    </xdr:to>
    <xdr:sp macro="" textlink="">
      <xdr:nvSpPr>
        <xdr:cNvPr id="333" name="Oval 61"/>
        <xdr:cNvSpPr>
          <a:spLocks noChangeArrowheads="1"/>
        </xdr:cNvSpPr>
      </xdr:nvSpPr>
      <xdr:spPr bwMode="auto">
        <a:xfrm>
          <a:off x="9134475" y="4371975"/>
          <a:ext cx="0" cy="142875"/>
        </a:xfrm>
        <a:prstGeom prst="ellipse">
          <a:avLst/>
        </a:prstGeom>
        <a:solidFill>
          <a:srgbClr val="FFFFFF"/>
        </a:solidFill>
        <a:ln w="9525">
          <a:solidFill>
            <a:srgbClr val="000000"/>
          </a:solidFill>
          <a:round/>
          <a:headEnd/>
          <a:tailEnd/>
        </a:ln>
      </xdr:spPr>
      <xdr:txBody>
        <a:bodyPr vertOverflow="clip" wrap="square" lIns="91440" tIns="45720" rIns="91440" bIns="45720" anchor="t" upright="1"/>
        <a:lstStyle/>
        <a:p>
          <a:pPr marL="0" marR="0" lvl="0" indent="0" algn="l" defTabSz="914400" rtl="1" eaLnBrk="1" fontAlgn="auto" latinLnBrk="0" hangingPunct="1">
            <a:lnSpc>
              <a:spcPct val="1000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23</a:t>
          </a:r>
        </a:p>
        <a:p>
          <a:pPr marL="0" marR="0" lvl="0" indent="0" algn="l" defTabSz="914400" rtl="1" eaLnBrk="1" fontAlgn="auto" latinLnBrk="0" hangingPunct="1">
            <a:lnSpc>
              <a:spcPct val="1000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23</a:t>
          </a:r>
        </a:p>
      </xdr:txBody>
    </xdr:sp>
    <xdr:clientData/>
  </xdr:twoCellAnchor>
  <xdr:twoCellAnchor>
    <xdr:from>
      <xdr:col>6</xdr:col>
      <xdr:colOff>0</xdr:colOff>
      <xdr:row>16</xdr:row>
      <xdr:rowOff>1171575</xdr:rowOff>
    </xdr:from>
    <xdr:to>
      <xdr:col>6</xdr:col>
      <xdr:colOff>0</xdr:colOff>
      <xdr:row>17</xdr:row>
      <xdr:rowOff>142875</xdr:rowOff>
    </xdr:to>
    <xdr:sp macro="" textlink="">
      <xdr:nvSpPr>
        <xdr:cNvPr id="334" name="Oval 62"/>
        <xdr:cNvSpPr>
          <a:spLocks noChangeArrowheads="1"/>
        </xdr:cNvSpPr>
      </xdr:nvSpPr>
      <xdr:spPr bwMode="auto">
        <a:xfrm>
          <a:off x="9134475" y="4371975"/>
          <a:ext cx="0" cy="142875"/>
        </a:xfrm>
        <a:prstGeom prst="ellipse">
          <a:avLst/>
        </a:prstGeom>
        <a:solidFill>
          <a:srgbClr val="FFFFFF"/>
        </a:solidFill>
        <a:ln w="9525">
          <a:solidFill>
            <a:srgbClr val="000000"/>
          </a:solidFill>
          <a:round/>
          <a:headEnd/>
          <a:tailEnd/>
        </a:ln>
      </xdr:spPr>
      <xdr:txBody>
        <a:bodyPr vertOverflow="clip" wrap="square" lIns="91440" tIns="45720" rIns="91440" bIns="45720" anchor="t" upright="1"/>
        <a:lstStyle/>
        <a:p>
          <a:pPr marL="0" marR="0" lvl="0" indent="0" algn="l" defTabSz="914400" rtl="1" eaLnBrk="1" fontAlgn="auto" latinLnBrk="0" hangingPunct="1">
            <a:lnSpc>
              <a:spcPct val="1000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24</a:t>
          </a:r>
        </a:p>
      </xdr:txBody>
    </xdr:sp>
    <xdr:clientData/>
  </xdr:twoCellAnchor>
  <xdr:twoCellAnchor>
    <xdr:from>
      <xdr:col>6</xdr:col>
      <xdr:colOff>0</xdr:colOff>
      <xdr:row>16</xdr:row>
      <xdr:rowOff>1038225</xdr:rowOff>
    </xdr:from>
    <xdr:to>
      <xdr:col>6</xdr:col>
      <xdr:colOff>0</xdr:colOff>
      <xdr:row>17</xdr:row>
      <xdr:rowOff>9525</xdr:rowOff>
    </xdr:to>
    <xdr:sp macro="" textlink="">
      <xdr:nvSpPr>
        <xdr:cNvPr id="335" name="Oval 63"/>
        <xdr:cNvSpPr>
          <a:spLocks noChangeArrowheads="1"/>
        </xdr:cNvSpPr>
      </xdr:nvSpPr>
      <xdr:spPr bwMode="auto">
        <a:xfrm>
          <a:off x="9134475" y="4371975"/>
          <a:ext cx="0" cy="9525"/>
        </a:xfrm>
        <a:prstGeom prst="ellipse">
          <a:avLst/>
        </a:prstGeom>
        <a:solidFill>
          <a:srgbClr val="FFFFFF"/>
        </a:solidFill>
        <a:ln w="9525">
          <a:solidFill>
            <a:srgbClr val="000000"/>
          </a:solidFill>
          <a:round/>
          <a:headEnd/>
          <a:tailEnd/>
        </a:ln>
      </xdr:spPr>
      <xdr:txBody>
        <a:bodyPr vertOverflow="clip" wrap="square" lIns="91440" tIns="45720" rIns="91440" bIns="45720" anchor="t" upright="1"/>
        <a:lstStyle/>
        <a:p>
          <a:pPr marL="0" marR="0" lvl="0" indent="0" algn="dist" defTabSz="914400" rtl="1" eaLnBrk="1" fontAlgn="auto" latinLnBrk="0" hangingPunct="1">
            <a:lnSpc>
              <a:spcPct val="1000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2525</a:t>
          </a:r>
        </a:p>
        <a:p>
          <a:pPr marL="0" marR="0" lvl="0" indent="0" algn="dist" defTabSz="914400" rtl="1" eaLnBrk="1" fontAlgn="auto" latinLnBrk="0" hangingPunct="1">
            <a:lnSpc>
              <a:spcPct val="1000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85</a:t>
          </a:r>
        </a:p>
      </xdr:txBody>
    </xdr:sp>
    <xdr:clientData/>
  </xdr:twoCellAnchor>
  <xdr:twoCellAnchor>
    <xdr:from>
      <xdr:col>5</xdr:col>
      <xdr:colOff>0</xdr:colOff>
      <xdr:row>16</xdr:row>
      <xdr:rowOff>1181100</xdr:rowOff>
    </xdr:from>
    <xdr:to>
      <xdr:col>5</xdr:col>
      <xdr:colOff>0</xdr:colOff>
      <xdr:row>17</xdr:row>
      <xdr:rowOff>152400</xdr:rowOff>
    </xdr:to>
    <xdr:sp macro="" textlink="">
      <xdr:nvSpPr>
        <xdr:cNvPr id="336" name="Oval 135"/>
        <xdr:cNvSpPr>
          <a:spLocks noChangeArrowheads="1"/>
        </xdr:cNvSpPr>
      </xdr:nvSpPr>
      <xdr:spPr bwMode="auto">
        <a:xfrm>
          <a:off x="8296275" y="4371975"/>
          <a:ext cx="0" cy="152400"/>
        </a:xfrm>
        <a:prstGeom prst="ellipse">
          <a:avLst/>
        </a:prstGeom>
        <a:solidFill>
          <a:srgbClr val="FFFFFF"/>
        </a:solidFill>
        <a:ln w="9525">
          <a:solidFill>
            <a:srgbClr val="000000"/>
          </a:solidFill>
          <a:round/>
          <a:headEnd/>
          <a:tailEnd/>
        </a:ln>
      </xdr:spPr>
      <xdr:txBody>
        <a:bodyPr vertOverflow="clip" wrap="square" lIns="91440" tIns="45720" rIns="91440" bIns="45720" anchor="t" upright="1"/>
        <a:lstStyle/>
        <a:p>
          <a:pPr marL="0" marR="0" lvl="0" indent="0" algn="l" defTabSz="914400" rtl="1" eaLnBrk="1" fontAlgn="auto" latinLnBrk="0" hangingPunct="1">
            <a:lnSpc>
              <a:spcPct val="1000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17</a:t>
          </a:r>
        </a:p>
        <a:p>
          <a:pPr marL="0" marR="0" lvl="0" indent="0" algn="l" defTabSz="914400" rtl="1" eaLnBrk="1" fontAlgn="auto" latinLnBrk="0" hangingPunct="1">
            <a:lnSpc>
              <a:spcPct val="1000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17</a:t>
          </a:r>
        </a:p>
      </xdr:txBody>
    </xdr:sp>
    <xdr:clientData/>
  </xdr:twoCellAnchor>
  <xdr:twoCellAnchor>
    <xdr:from>
      <xdr:col>5</xdr:col>
      <xdr:colOff>0</xdr:colOff>
      <xdr:row>16</xdr:row>
      <xdr:rowOff>1171575</xdr:rowOff>
    </xdr:from>
    <xdr:to>
      <xdr:col>5</xdr:col>
      <xdr:colOff>0</xdr:colOff>
      <xdr:row>17</xdr:row>
      <xdr:rowOff>142875</xdr:rowOff>
    </xdr:to>
    <xdr:sp macro="" textlink="">
      <xdr:nvSpPr>
        <xdr:cNvPr id="337" name="Oval 136"/>
        <xdr:cNvSpPr>
          <a:spLocks noChangeArrowheads="1"/>
        </xdr:cNvSpPr>
      </xdr:nvSpPr>
      <xdr:spPr bwMode="auto">
        <a:xfrm>
          <a:off x="8296275" y="4371975"/>
          <a:ext cx="0" cy="142875"/>
        </a:xfrm>
        <a:prstGeom prst="ellipse">
          <a:avLst/>
        </a:prstGeom>
        <a:solidFill>
          <a:srgbClr val="FFFFFF"/>
        </a:solidFill>
        <a:ln w="9525">
          <a:solidFill>
            <a:srgbClr val="000000"/>
          </a:solidFill>
          <a:round/>
          <a:headEnd/>
          <a:tailEnd/>
        </a:ln>
      </xdr:spPr>
      <xdr:txBody>
        <a:bodyPr vertOverflow="clip" wrap="square" lIns="91440" tIns="45720" rIns="91440" bIns="45720" anchor="t" upright="1"/>
        <a:lstStyle/>
        <a:p>
          <a:pPr marL="0" marR="0" lvl="0" indent="0" algn="l" defTabSz="914400" rtl="1" eaLnBrk="1" fontAlgn="auto" latinLnBrk="0" hangingPunct="1">
            <a:lnSpc>
              <a:spcPct val="1000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18</a:t>
          </a:r>
        </a:p>
        <a:p>
          <a:pPr marL="0" marR="0" lvl="0" indent="0" algn="l" defTabSz="914400" rtl="1" eaLnBrk="1" fontAlgn="auto" latinLnBrk="0" hangingPunct="1">
            <a:lnSpc>
              <a:spcPts val="7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18</a:t>
          </a:r>
        </a:p>
        <a:p>
          <a:pPr marL="0" marR="0" lvl="0" indent="0" algn="l" defTabSz="914400" rtl="1" eaLnBrk="1" fontAlgn="auto" latinLnBrk="0" hangingPunct="1">
            <a:lnSpc>
              <a:spcPts val="7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18</a:t>
          </a:r>
        </a:p>
      </xdr:txBody>
    </xdr:sp>
    <xdr:clientData/>
  </xdr:twoCellAnchor>
  <xdr:twoCellAnchor>
    <xdr:from>
      <xdr:col>5</xdr:col>
      <xdr:colOff>0</xdr:colOff>
      <xdr:row>16</xdr:row>
      <xdr:rowOff>1171575</xdr:rowOff>
    </xdr:from>
    <xdr:to>
      <xdr:col>5</xdr:col>
      <xdr:colOff>0</xdr:colOff>
      <xdr:row>17</xdr:row>
      <xdr:rowOff>142875</xdr:rowOff>
    </xdr:to>
    <xdr:sp macro="" textlink="">
      <xdr:nvSpPr>
        <xdr:cNvPr id="338" name="Oval 137"/>
        <xdr:cNvSpPr>
          <a:spLocks noChangeArrowheads="1"/>
        </xdr:cNvSpPr>
      </xdr:nvSpPr>
      <xdr:spPr bwMode="auto">
        <a:xfrm>
          <a:off x="8296275" y="4371975"/>
          <a:ext cx="0" cy="142875"/>
        </a:xfrm>
        <a:prstGeom prst="ellipse">
          <a:avLst/>
        </a:prstGeom>
        <a:solidFill>
          <a:srgbClr val="FFFFFF"/>
        </a:solidFill>
        <a:ln w="9525">
          <a:solidFill>
            <a:srgbClr val="000000"/>
          </a:solidFill>
          <a:round/>
          <a:headEnd/>
          <a:tailEnd/>
        </a:ln>
      </xdr:spPr>
      <xdr:txBody>
        <a:bodyPr vertOverflow="clip" wrap="square" lIns="91440" tIns="45720" rIns="91440" bIns="45720" anchor="t" upright="1"/>
        <a:lstStyle/>
        <a:p>
          <a:pPr marL="0" marR="0" lvl="0" indent="0" algn="l" defTabSz="914400" rtl="1" eaLnBrk="1" fontAlgn="auto" latinLnBrk="0" hangingPunct="1">
            <a:lnSpc>
              <a:spcPct val="1000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19</a:t>
          </a:r>
        </a:p>
      </xdr:txBody>
    </xdr:sp>
    <xdr:clientData/>
  </xdr:twoCellAnchor>
  <xdr:twoCellAnchor>
    <xdr:from>
      <xdr:col>5</xdr:col>
      <xdr:colOff>0</xdr:colOff>
      <xdr:row>16</xdr:row>
      <xdr:rowOff>1171575</xdr:rowOff>
    </xdr:from>
    <xdr:to>
      <xdr:col>5</xdr:col>
      <xdr:colOff>0</xdr:colOff>
      <xdr:row>17</xdr:row>
      <xdr:rowOff>142875</xdr:rowOff>
    </xdr:to>
    <xdr:sp macro="" textlink="">
      <xdr:nvSpPr>
        <xdr:cNvPr id="339" name="Oval 138"/>
        <xdr:cNvSpPr>
          <a:spLocks noChangeArrowheads="1"/>
        </xdr:cNvSpPr>
      </xdr:nvSpPr>
      <xdr:spPr bwMode="auto">
        <a:xfrm>
          <a:off x="8296275" y="4371975"/>
          <a:ext cx="0" cy="142875"/>
        </a:xfrm>
        <a:prstGeom prst="ellipse">
          <a:avLst/>
        </a:prstGeom>
        <a:solidFill>
          <a:srgbClr val="FFFFFF"/>
        </a:solidFill>
        <a:ln w="9525">
          <a:solidFill>
            <a:srgbClr val="000000"/>
          </a:solidFill>
          <a:round/>
          <a:headEnd/>
          <a:tailEnd/>
        </a:ln>
      </xdr:spPr>
      <xdr:txBody>
        <a:bodyPr vertOverflow="clip" wrap="square" lIns="91440" tIns="45720" rIns="91440" bIns="45720" anchor="t" upright="1"/>
        <a:lstStyle/>
        <a:p>
          <a:pPr marL="0" marR="0" lvl="0" indent="0" algn="l" defTabSz="914400" rtl="1" eaLnBrk="1" fontAlgn="auto" latinLnBrk="0" hangingPunct="1">
            <a:lnSpc>
              <a:spcPct val="1000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20</a:t>
          </a:r>
        </a:p>
        <a:p>
          <a:pPr marL="0" marR="0" lvl="0" indent="0" algn="l" defTabSz="914400" rtl="1" eaLnBrk="1" fontAlgn="auto" latinLnBrk="0" hangingPunct="1">
            <a:lnSpc>
              <a:spcPct val="1000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20</a:t>
          </a:r>
        </a:p>
      </xdr:txBody>
    </xdr:sp>
    <xdr:clientData/>
  </xdr:twoCellAnchor>
  <xdr:twoCellAnchor>
    <xdr:from>
      <xdr:col>6</xdr:col>
      <xdr:colOff>0</xdr:colOff>
      <xdr:row>16</xdr:row>
      <xdr:rowOff>1171575</xdr:rowOff>
    </xdr:from>
    <xdr:to>
      <xdr:col>6</xdr:col>
      <xdr:colOff>0</xdr:colOff>
      <xdr:row>17</xdr:row>
      <xdr:rowOff>142875</xdr:rowOff>
    </xdr:to>
    <xdr:sp macro="" textlink="">
      <xdr:nvSpPr>
        <xdr:cNvPr id="340" name="Oval 140"/>
        <xdr:cNvSpPr>
          <a:spLocks noChangeArrowheads="1"/>
        </xdr:cNvSpPr>
      </xdr:nvSpPr>
      <xdr:spPr bwMode="auto">
        <a:xfrm>
          <a:off x="9134475" y="4371975"/>
          <a:ext cx="0" cy="142875"/>
        </a:xfrm>
        <a:prstGeom prst="ellipse">
          <a:avLst/>
        </a:prstGeom>
        <a:solidFill>
          <a:srgbClr val="FFFFFF"/>
        </a:solidFill>
        <a:ln w="9525">
          <a:solidFill>
            <a:srgbClr val="000000"/>
          </a:solidFill>
          <a:round/>
          <a:headEnd/>
          <a:tailEnd/>
        </a:ln>
      </xdr:spPr>
      <xdr:txBody>
        <a:bodyPr vertOverflow="clip" wrap="square" lIns="91440" tIns="45720" rIns="91440" bIns="45720" anchor="t" upright="1"/>
        <a:lstStyle/>
        <a:p>
          <a:pPr marL="0" marR="0" lvl="0" indent="0" algn="l" defTabSz="914400" rtl="1" eaLnBrk="1" fontAlgn="auto" latinLnBrk="0" hangingPunct="1">
            <a:lnSpc>
              <a:spcPct val="1000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22</a:t>
          </a:r>
        </a:p>
      </xdr:txBody>
    </xdr:sp>
    <xdr:clientData/>
  </xdr:twoCellAnchor>
  <xdr:twoCellAnchor>
    <xdr:from>
      <xdr:col>6</xdr:col>
      <xdr:colOff>0</xdr:colOff>
      <xdr:row>16</xdr:row>
      <xdr:rowOff>1171575</xdr:rowOff>
    </xdr:from>
    <xdr:to>
      <xdr:col>6</xdr:col>
      <xdr:colOff>0</xdr:colOff>
      <xdr:row>17</xdr:row>
      <xdr:rowOff>142875</xdr:rowOff>
    </xdr:to>
    <xdr:sp macro="" textlink="">
      <xdr:nvSpPr>
        <xdr:cNvPr id="341" name="Oval 141"/>
        <xdr:cNvSpPr>
          <a:spLocks noChangeArrowheads="1"/>
        </xdr:cNvSpPr>
      </xdr:nvSpPr>
      <xdr:spPr bwMode="auto">
        <a:xfrm>
          <a:off x="9134475" y="4371975"/>
          <a:ext cx="0" cy="142875"/>
        </a:xfrm>
        <a:prstGeom prst="ellipse">
          <a:avLst/>
        </a:prstGeom>
        <a:solidFill>
          <a:srgbClr val="FFFFFF"/>
        </a:solidFill>
        <a:ln w="9525">
          <a:solidFill>
            <a:srgbClr val="000000"/>
          </a:solidFill>
          <a:round/>
          <a:headEnd/>
          <a:tailEnd/>
        </a:ln>
      </xdr:spPr>
      <xdr:txBody>
        <a:bodyPr vertOverflow="clip" wrap="square" lIns="91440" tIns="45720" rIns="91440" bIns="45720" anchor="t" upright="1"/>
        <a:lstStyle/>
        <a:p>
          <a:pPr marL="0" marR="0" lvl="0" indent="0" algn="l" defTabSz="914400" rtl="1" eaLnBrk="1" fontAlgn="auto" latinLnBrk="0" hangingPunct="1">
            <a:lnSpc>
              <a:spcPct val="1000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23</a:t>
          </a:r>
        </a:p>
        <a:p>
          <a:pPr marL="0" marR="0" lvl="0" indent="0" algn="l" defTabSz="914400" rtl="1" eaLnBrk="1" fontAlgn="auto" latinLnBrk="0" hangingPunct="1">
            <a:lnSpc>
              <a:spcPct val="1000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23</a:t>
          </a:r>
        </a:p>
      </xdr:txBody>
    </xdr:sp>
    <xdr:clientData/>
  </xdr:twoCellAnchor>
  <xdr:twoCellAnchor>
    <xdr:from>
      <xdr:col>6</xdr:col>
      <xdr:colOff>0</xdr:colOff>
      <xdr:row>16</xdr:row>
      <xdr:rowOff>1171575</xdr:rowOff>
    </xdr:from>
    <xdr:to>
      <xdr:col>6</xdr:col>
      <xdr:colOff>0</xdr:colOff>
      <xdr:row>17</xdr:row>
      <xdr:rowOff>142875</xdr:rowOff>
    </xdr:to>
    <xdr:sp macro="" textlink="">
      <xdr:nvSpPr>
        <xdr:cNvPr id="342" name="Oval 142"/>
        <xdr:cNvSpPr>
          <a:spLocks noChangeArrowheads="1"/>
        </xdr:cNvSpPr>
      </xdr:nvSpPr>
      <xdr:spPr bwMode="auto">
        <a:xfrm>
          <a:off x="9134475" y="4371975"/>
          <a:ext cx="0" cy="142875"/>
        </a:xfrm>
        <a:prstGeom prst="ellipse">
          <a:avLst/>
        </a:prstGeom>
        <a:solidFill>
          <a:srgbClr val="FFFFFF"/>
        </a:solidFill>
        <a:ln w="9525">
          <a:solidFill>
            <a:srgbClr val="000000"/>
          </a:solidFill>
          <a:round/>
          <a:headEnd/>
          <a:tailEnd/>
        </a:ln>
      </xdr:spPr>
      <xdr:txBody>
        <a:bodyPr vertOverflow="clip" wrap="square" lIns="91440" tIns="45720" rIns="91440" bIns="45720" anchor="t" upright="1"/>
        <a:lstStyle/>
        <a:p>
          <a:pPr marL="0" marR="0" lvl="0" indent="0" algn="l" defTabSz="914400" rtl="1" eaLnBrk="1" fontAlgn="auto" latinLnBrk="0" hangingPunct="1">
            <a:lnSpc>
              <a:spcPct val="1000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24</a:t>
          </a:r>
        </a:p>
      </xdr:txBody>
    </xdr:sp>
    <xdr:clientData/>
  </xdr:twoCellAnchor>
  <xdr:twoCellAnchor>
    <xdr:from>
      <xdr:col>6</xdr:col>
      <xdr:colOff>0</xdr:colOff>
      <xdr:row>16</xdr:row>
      <xdr:rowOff>1038225</xdr:rowOff>
    </xdr:from>
    <xdr:to>
      <xdr:col>6</xdr:col>
      <xdr:colOff>0</xdr:colOff>
      <xdr:row>17</xdr:row>
      <xdr:rowOff>9525</xdr:rowOff>
    </xdr:to>
    <xdr:sp macro="" textlink="">
      <xdr:nvSpPr>
        <xdr:cNvPr id="343" name="Oval 143"/>
        <xdr:cNvSpPr>
          <a:spLocks noChangeArrowheads="1"/>
        </xdr:cNvSpPr>
      </xdr:nvSpPr>
      <xdr:spPr bwMode="auto">
        <a:xfrm>
          <a:off x="9134475" y="4371975"/>
          <a:ext cx="0" cy="9525"/>
        </a:xfrm>
        <a:prstGeom prst="ellipse">
          <a:avLst/>
        </a:prstGeom>
        <a:solidFill>
          <a:srgbClr val="FFFFFF"/>
        </a:solidFill>
        <a:ln w="9525">
          <a:solidFill>
            <a:srgbClr val="000000"/>
          </a:solidFill>
          <a:round/>
          <a:headEnd/>
          <a:tailEnd/>
        </a:ln>
      </xdr:spPr>
      <xdr:txBody>
        <a:bodyPr vertOverflow="clip" wrap="square" lIns="91440" tIns="45720" rIns="91440" bIns="45720" anchor="t" upright="1"/>
        <a:lstStyle/>
        <a:p>
          <a:pPr marL="0" marR="0" lvl="0" indent="0" algn="dist" defTabSz="914400" rtl="1" eaLnBrk="1" fontAlgn="auto" latinLnBrk="0" hangingPunct="1">
            <a:lnSpc>
              <a:spcPct val="1000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2525</a:t>
          </a:r>
        </a:p>
        <a:p>
          <a:pPr marL="0" marR="0" lvl="0" indent="0" algn="dist" defTabSz="914400" rtl="1" eaLnBrk="1" fontAlgn="auto" latinLnBrk="0" hangingPunct="1">
            <a:lnSpc>
              <a:spcPct val="1000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85</a:t>
          </a:r>
        </a:p>
      </xdr:txBody>
    </xdr:sp>
    <xdr:clientData/>
  </xdr:twoCellAnchor>
  <xdr:twoCellAnchor>
    <xdr:from>
      <xdr:col>5</xdr:col>
      <xdr:colOff>0</xdr:colOff>
      <xdr:row>17</xdr:row>
      <xdr:rowOff>1181100</xdr:rowOff>
    </xdr:from>
    <xdr:to>
      <xdr:col>5</xdr:col>
      <xdr:colOff>0</xdr:colOff>
      <xdr:row>18</xdr:row>
      <xdr:rowOff>152400</xdr:rowOff>
    </xdr:to>
    <xdr:sp macro="" textlink="">
      <xdr:nvSpPr>
        <xdr:cNvPr id="344" name="Oval 60"/>
        <xdr:cNvSpPr>
          <a:spLocks noChangeArrowheads="1"/>
        </xdr:cNvSpPr>
      </xdr:nvSpPr>
      <xdr:spPr bwMode="auto">
        <a:xfrm>
          <a:off x="8296275" y="4657725"/>
          <a:ext cx="0" cy="152400"/>
        </a:xfrm>
        <a:prstGeom prst="ellipse">
          <a:avLst/>
        </a:prstGeom>
        <a:solidFill>
          <a:srgbClr val="FFFFFF"/>
        </a:solidFill>
        <a:ln w="9525">
          <a:solidFill>
            <a:srgbClr val="000000"/>
          </a:solidFill>
          <a:round/>
          <a:headEnd/>
          <a:tailEnd/>
        </a:ln>
      </xdr:spPr>
      <xdr:txBody>
        <a:bodyPr vertOverflow="clip" wrap="square" lIns="91440" tIns="45720" rIns="91440" bIns="45720" anchor="t" upright="1"/>
        <a:lstStyle/>
        <a:p>
          <a:pPr marL="0" marR="0" lvl="0" indent="0" algn="l" defTabSz="914400" rtl="1" eaLnBrk="1" fontAlgn="auto" latinLnBrk="0" hangingPunct="1">
            <a:lnSpc>
              <a:spcPct val="1000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17</a:t>
          </a:r>
        </a:p>
        <a:p>
          <a:pPr marL="0" marR="0" lvl="0" indent="0" algn="l" defTabSz="914400" rtl="1" eaLnBrk="1" fontAlgn="auto" latinLnBrk="0" hangingPunct="1">
            <a:lnSpc>
              <a:spcPct val="1000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17</a:t>
          </a:r>
        </a:p>
      </xdr:txBody>
    </xdr:sp>
    <xdr:clientData/>
  </xdr:twoCellAnchor>
  <xdr:twoCellAnchor>
    <xdr:from>
      <xdr:col>5</xdr:col>
      <xdr:colOff>0</xdr:colOff>
      <xdr:row>17</xdr:row>
      <xdr:rowOff>1171575</xdr:rowOff>
    </xdr:from>
    <xdr:to>
      <xdr:col>5</xdr:col>
      <xdr:colOff>0</xdr:colOff>
      <xdr:row>18</xdr:row>
      <xdr:rowOff>142875</xdr:rowOff>
    </xdr:to>
    <xdr:sp macro="" textlink="">
      <xdr:nvSpPr>
        <xdr:cNvPr id="345" name="Oval 61"/>
        <xdr:cNvSpPr>
          <a:spLocks noChangeArrowheads="1"/>
        </xdr:cNvSpPr>
      </xdr:nvSpPr>
      <xdr:spPr bwMode="auto">
        <a:xfrm>
          <a:off x="8296275" y="4657725"/>
          <a:ext cx="0" cy="142875"/>
        </a:xfrm>
        <a:prstGeom prst="ellipse">
          <a:avLst/>
        </a:prstGeom>
        <a:solidFill>
          <a:srgbClr val="FFFFFF"/>
        </a:solidFill>
        <a:ln w="9525">
          <a:solidFill>
            <a:srgbClr val="000000"/>
          </a:solidFill>
          <a:round/>
          <a:headEnd/>
          <a:tailEnd/>
        </a:ln>
      </xdr:spPr>
      <xdr:txBody>
        <a:bodyPr vertOverflow="clip" wrap="square" lIns="91440" tIns="45720" rIns="91440" bIns="45720" anchor="t" upright="1"/>
        <a:lstStyle/>
        <a:p>
          <a:pPr marL="0" marR="0" lvl="0" indent="0" algn="l" defTabSz="914400" rtl="1" eaLnBrk="1" fontAlgn="auto" latinLnBrk="0" hangingPunct="1">
            <a:lnSpc>
              <a:spcPct val="1000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18</a:t>
          </a:r>
        </a:p>
        <a:p>
          <a:pPr marL="0" marR="0" lvl="0" indent="0" algn="l" defTabSz="914400" rtl="1" eaLnBrk="1" fontAlgn="auto" latinLnBrk="0" hangingPunct="1">
            <a:lnSpc>
              <a:spcPts val="7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18</a:t>
          </a:r>
        </a:p>
        <a:p>
          <a:pPr marL="0" marR="0" lvl="0" indent="0" algn="l" defTabSz="914400" rtl="1" eaLnBrk="1" fontAlgn="auto" latinLnBrk="0" hangingPunct="1">
            <a:lnSpc>
              <a:spcPts val="7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18</a:t>
          </a:r>
        </a:p>
      </xdr:txBody>
    </xdr:sp>
    <xdr:clientData/>
  </xdr:twoCellAnchor>
  <xdr:twoCellAnchor>
    <xdr:from>
      <xdr:col>5</xdr:col>
      <xdr:colOff>0</xdr:colOff>
      <xdr:row>17</xdr:row>
      <xdr:rowOff>1171575</xdr:rowOff>
    </xdr:from>
    <xdr:to>
      <xdr:col>5</xdr:col>
      <xdr:colOff>0</xdr:colOff>
      <xdr:row>18</xdr:row>
      <xdr:rowOff>142875</xdr:rowOff>
    </xdr:to>
    <xdr:sp macro="" textlink="">
      <xdr:nvSpPr>
        <xdr:cNvPr id="346" name="Oval 62"/>
        <xdr:cNvSpPr>
          <a:spLocks noChangeArrowheads="1"/>
        </xdr:cNvSpPr>
      </xdr:nvSpPr>
      <xdr:spPr bwMode="auto">
        <a:xfrm>
          <a:off x="8296275" y="4657725"/>
          <a:ext cx="0" cy="142875"/>
        </a:xfrm>
        <a:prstGeom prst="ellipse">
          <a:avLst/>
        </a:prstGeom>
        <a:solidFill>
          <a:srgbClr val="FFFFFF"/>
        </a:solidFill>
        <a:ln w="9525">
          <a:solidFill>
            <a:srgbClr val="000000"/>
          </a:solidFill>
          <a:round/>
          <a:headEnd/>
          <a:tailEnd/>
        </a:ln>
      </xdr:spPr>
      <xdr:txBody>
        <a:bodyPr vertOverflow="clip" wrap="square" lIns="91440" tIns="45720" rIns="91440" bIns="45720" anchor="t" upright="1"/>
        <a:lstStyle/>
        <a:p>
          <a:pPr marL="0" marR="0" lvl="0" indent="0" algn="l" defTabSz="914400" rtl="1" eaLnBrk="1" fontAlgn="auto" latinLnBrk="0" hangingPunct="1">
            <a:lnSpc>
              <a:spcPct val="1000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19</a:t>
          </a:r>
        </a:p>
      </xdr:txBody>
    </xdr:sp>
    <xdr:clientData/>
  </xdr:twoCellAnchor>
  <xdr:twoCellAnchor>
    <xdr:from>
      <xdr:col>5</xdr:col>
      <xdr:colOff>0</xdr:colOff>
      <xdr:row>17</xdr:row>
      <xdr:rowOff>1171575</xdr:rowOff>
    </xdr:from>
    <xdr:to>
      <xdr:col>5</xdr:col>
      <xdr:colOff>0</xdr:colOff>
      <xdr:row>18</xdr:row>
      <xdr:rowOff>142875</xdr:rowOff>
    </xdr:to>
    <xdr:sp macro="" textlink="">
      <xdr:nvSpPr>
        <xdr:cNvPr id="347" name="Oval 63"/>
        <xdr:cNvSpPr>
          <a:spLocks noChangeArrowheads="1"/>
        </xdr:cNvSpPr>
      </xdr:nvSpPr>
      <xdr:spPr bwMode="auto">
        <a:xfrm>
          <a:off x="8296275" y="4657725"/>
          <a:ext cx="0" cy="142875"/>
        </a:xfrm>
        <a:prstGeom prst="ellipse">
          <a:avLst/>
        </a:prstGeom>
        <a:solidFill>
          <a:srgbClr val="FFFFFF"/>
        </a:solidFill>
        <a:ln w="9525">
          <a:solidFill>
            <a:srgbClr val="000000"/>
          </a:solidFill>
          <a:round/>
          <a:headEnd/>
          <a:tailEnd/>
        </a:ln>
      </xdr:spPr>
      <xdr:txBody>
        <a:bodyPr vertOverflow="clip" wrap="square" lIns="91440" tIns="45720" rIns="91440" bIns="45720" anchor="t" upright="1"/>
        <a:lstStyle/>
        <a:p>
          <a:pPr marL="0" marR="0" lvl="0" indent="0" algn="l" defTabSz="914400" rtl="1" eaLnBrk="1" fontAlgn="auto" latinLnBrk="0" hangingPunct="1">
            <a:lnSpc>
              <a:spcPct val="1000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20</a:t>
          </a:r>
        </a:p>
        <a:p>
          <a:pPr marL="0" marR="0" lvl="0" indent="0" algn="l" defTabSz="914400" rtl="1" eaLnBrk="1" fontAlgn="auto" latinLnBrk="0" hangingPunct="1">
            <a:lnSpc>
              <a:spcPct val="1000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20</a:t>
          </a:r>
        </a:p>
      </xdr:txBody>
    </xdr:sp>
    <xdr:clientData/>
  </xdr:twoCellAnchor>
  <xdr:twoCellAnchor>
    <xdr:from>
      <xdr:col>6</xdr:col>
      <xdr:colOff>0</xdr:colOff>
      <xdr:row>17</xdr:row>
      <xdr:rowOff>1171575</xdr:rowOff>
    </xdr:from>
    <xdr:to>
      <xdr:col>6</xdr:col>
      <xdr:colOff>0</xdr:colOff>
      <xdr:row>18</xdr:row>
      <xdr:rowOff>142875</xdr:rowOff>
    </xdr:to>
    <xdr:sp macro="" textlink="">
      <xdr:nvSpPr>
        <xdr:cNvPr id="348" name="Oval 65"/>
        <xdr:cNvSpPr>
          <a:spLocks noChangeArrowheads="1"/>
        </xdr:cNvSpPr>
      </xdr:nvSpPr>
      <xdr:spPr bwMode="auto">
        <a:xfrm>
          <a:off x="9134475" y="4657725"/>
          <a:ext cx="0" cy="142875"/>
        </a:xfrm>
        <a:prstGeom prst="ellipse">
          <a:avLst/>
        </a:prstGeom>
        <a:solidFill>
          <a:srgbClr val="FFFFFF"/>
        </a:solidFill>
        <a:ln w="9525">
          <a:solidFill>
            <a:srgbClr val="000000"/>
          </a:solidFill>
          <a:round/>
          <a:headEnd/>
          <a:tailEnd/>
        </a:ln>
      </xdr:spPr>
      <xdr:txBody>
        <a:bodyPr vertOverflow="clip" wrap="square" lIns="91440" tIns="45720" rIns="91440" bIns="45720" anchor="t" upright="1"/>
        <a:lstStyle/>
        <a:p>
          <a:pPr marL="0" marR="0" lvl="0" indent="0" algn="l" defTabSz="914400" rtl="1" eaLnBrk="1" fontAlgn="auto" latinLnBrk="0" hangingPunct="1">
            <a:lnSpc>
              <a:spcPct val="1000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22</a:t>
          </a:r>
        </a:p>
      </xdr:txBody>
    </xdr:sp>
    <xdr:clientData/>
  </xdr:twoCellAnchor>
  <xdr:twoCellAnchor>
    <xdr:from>
      <xdr:col>6</xdr:col>
      <xdr:colOff>0</xdr:colOff>
      <xdr:row>17</xdr:row>
      <xdr:rowOff>1171575</xdr:rowOff>
    </xdr:from>
    <xdr:to>
      <xdr:col>6</xdr:col>
      <xdr:colOff>0</xdr:colOff>
      <xdr:row>18</xdr:row>
      <xdr:rowOff>142875</xdr:rowOff>
    </xdr:to>
    <xdr:sp macro="" textlink="">
      <xdr:nvSpPr>
        <xdr:cNvPr id="349" name="Oval 66"/>
        <xdr:cNvSpPr>
          <a:spLocks noChangeArrowheads="1"/>
        </xdr:cNvSpPr>
      </xdr:nvSpPr>
      <xdr:spPr bwMode="auto">
        <a:xfrm>
          <a:off x="9134475" y="4657725"/>
          <a:ext cx="0" cy="142875"/>
        </a:xfrm>
        <a:prstGeom prst="ellipse">
          <a:avLst/>
        </a:prstGeom>
        <a:solidFill>
          <a:srgbClr val="FFFFFF"/>
        </a:solidFill>
        <a:ln w="9525">
          <a:solidFill>
            <a:srgbClr val="000000"/>
          </a:solidFill>
          <a:round/>
          <a:headEnd/>
          <a:tailEnd/>
        </a:ln>
      </xdr:spPr>
      <xdr:txBody>
        <a:bodyPr vertOverflow="clip" wrap="square" lIns="91440" tIns="45720" rIns="91440" bIns="45720" anchor="t" upright="1"/>
        <a:lstStyle/>
        <a:p>
          <a:pPr marL="0" marR="0" lvl="0" indent="0" algn="l" defTabSz="914400" rtl="1" eaLnBrk="1" fontAlgn="auto" latinLnBrk="0" hangingPunct="1">
            <a:lnSpc>
              <a:spcPct val="1000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23</a:t>
          </a:r>
        </a:p>
        <a:p>
          <a:pPr marL="0" marR="0" lvl="0" indent="0" algn="l" defTabSz="914400" rtl="1" eaLnBrk="1" fontAlgn="auto" latinLnBrk="0" hangingPunct="1">
            <a:lnSpc>
              <a:spcPct val="1000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23</a:t>
          </a:r>
        </a:p>
      </xdr:txBody>
    </xdr:sp>
    <xdr:clientData/>
  </xdr:twoCellAnchor>
  <xdr:twoCellAnchor>
    <xdr:from>
      <xdr:col>6</xdr:col>
      <xdr:colOff>0</xdr:colOff>
      <xdr:row>17</xdr:row>
      <xdr:rowOff>1171575</xdr:rowOff>
    </xdr:from>
    <xdr:to>
      <xdr:col>6</xdr:col>
      <xdr:colOff>0</xdr:colOff>
      <xdr:row>18</xdr:row>
      <xdr:rowOff>142875</xdr:rowOff>
    </xdr:to>
    <xdr:sp macro="" textlink="">
      <xdr:nvSpPr>
        <xdr:cNvPr id="350" name="Oval 67"/>
        <xdr:cNvSpPr>
          <a:spLocks noChangeArrowheads="1"/>
        </xdr:cNvSpPr>
      </xdr:nvSpPr>
      <xdr:spPr bwMode="auto">
        <a:xfrm>
          <a:off x="9134475" y="4657725"/>
          <a:ext cx="0" cy="142875"/>
        </a:xfrm>
        <a:prstGeom prst="ellipse">
          <a:avLst/>
        </a:prstGeom>
        <a:solidFill>
          <a:srgbClr val="FFFFFF"/>
        </a:solidFill>
        <a:ln w="9525">
          <a:solidFill>
            <a:srgbClr val="000000"/>
          </a:solidFill>
          <a:round/>
          <a:headEnd/>
          <a:tailEnd/>
        </a:ln>
      </xdr:spPr>
      <xdr:txBody>
        <a:bodyPr vertOverflow="clip" wrap="square" lIns="91440" tIns="45720" rIns="91440" bIns="45720" anchor="t" upright="1"/>
        <a:lstStyle/>
        <a:p>
          <a:pPr marL="0" marR="0" lvl="0" indent="0" algn="l" defTabSz="914400" rtl="1" eaLnBrk="1" fontAlgn="auto" latinLnBrk="0" hangingPunct="1">
            <a:lnSpc>
              <a:spcPct val="1000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24</a:t>
          </a:r>
        </a:p>
      </xdr:txBody>
    </xdr:sp>
    <xdr:clientData/>
  </xdr:twoCellAnchor>
  <xdr:twoCellAnchor>
    <xdr:from>
      <xdr:col>6</xdr:col>
      <xdr:colOff>0</xdr:colOff>
      <xdr:row>17</xdr:row>
      <xdr:rowOff>1038225</xdr:rowOff>
    </xdr:from>
    <xdr:to>
      <xdr:col>6</xdr:col>
      <xdr:colOff>0</xdr:colOff>
      <xdr:row>18</xdr:row>
      <xdr:rowOff>9525</xdr:rowOff>
    </xdr:to>
    <xdr:sp macro="" textlink="">
      <xdr:nvSpPr>
        <xdr:cNvPr id="351" name="Oval 68"/>
        <xdr:cNvSpPr>
          <a:spLocks noChangeArrowheads="1"/>
        </xdr:cNvSpPr>
      </xdr:nvSpPr>
      <xdr:spPr bwMode="auto">
        <a:xfrm>
          <a:off x="9134475" y="4657725"/>
          <a:ext cx="0" cy="9525"/>
        </a:xfrm>
        <a:prstGeom prst="ellipse">
          <a:avLst/>
        </a:prstGeom>
        <a:solidFill>
          <a:srgbClr val="FFFFFF"/>
        </a:solidFill>
        <a:ln w="9525">
          <a:solidFill>
            <a:srgbClr val="000000"/>
          </a:solidFill>
          <a:round/>
          <a:headEnd/>
          <a:tailEnd/>
        </a:ln>
      </xdr:spPr>
      <xdr:txBody>
        <a:bodyPr vertOverflow="clip" wrap="square" lIns="91440" tIns="45720" rIns="91440" bIns="45720" anchor="t" upright="1"/>
        <a:lstStyle/>
        <a:p>
          <a:pPr marL="0" marR="0" lvl="0" indent="0" algn="dist" defTabSz="914400" rtl="1" eaLnBrk="1" fontAlgn="auto" latinLnBrk="0" hangingPunct="1">
            <a:lnSpc>
              <a:spcPct val="1000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2525</a:t>
          </a:r>
        </a:p>
        <a:p>
          <a:pPr marL="0" marR="0" lvl="0" indent="0" algn="dist" defTabSz="914400" rtl="1" eaLnBrk="1" fontAlgn="auto" latinLnBrk="0" hangingPunct="1">
            <a:lnSpc>
              <a:spcPct val="1000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85</a:t>
          </a:r>
        </a:p>
      </xdr:txBody>
    </xdr:sp>
    <xdr:clientData/>
  </xdr:twoCellAnchor>
  <xdr:twoCellAnchor>
    <xdr:from>
      <xdr:col>5</xdr:col>
      <xdr:colOff>0</xdr:colOff>
      <xdr:row>17</xdr:row>
      <xdr:rowOff>1181100</xdr:rowOff>
    </xdr:from>
    <xdr:to>
      <xdr:col>5</xdr:col>
      <xdr:colOff>0</xdr:colOff>
      <xdr:row>18</xdr:row>
      <xdr:rowOff>152400</xdr:rowOff>
    </xdr:to>
    <xdr:sp macro="" textlink="">
      <xdr:nvSpPr>
        <xdr:cNvPr id="352" name="Oval 55"/>
        <xdr:cNvSpPr>
          <a:spLocks noChangeArrowheads="1"/>
        </xdr:cNvSpPr>
      </xdr:nvSpPr>
      <xdr:spPr bwMode="auto">
        <a:xfrm>
          <a:off x="8296275" y="4657725"/>
          <a:ext cx="0" cy="152400"/>
        </a:xfrm>
        <a:prstGeom prst="ellipse">
          <a:avLst/>
        </a:prstGeom>
        <a:solidFill>
          <a:srgbClr val="FFFFFF"/>
        </a:solidFill>
        <a:ln w="9525">
          <a:solidFill>
            <a:srgbClr val="000000"/>
          </a:solidFill>
          <a:round/>
          <a:headEnd/>
          <a:tailEnd/>
        </a:ln>
      </xdr:spPr>
      <xdr:txBody>
        <a:bodyPr vertOverflow="clip" wrap="square" lIns="91440" tIns="45720" rIns="91440" bIns="4572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17</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17</a:t>
          </a:r>
        </a:p>
      </xdr:txBody>
    </xdr:sp>
    <xdr:clientData/>
  </xdr:twoCellAnchor>
  <xdr:twoCellAnchor>
    <xdr:from>
      <xdr:col>5</xdr:col>
      <xdr:colOff>0</xdr:colOff>
      <xdr:row>17</xdr:row>
      <xdr:rowOff>1171575</xdr:rowOff>
    </xdr:from>
    <xdr:to>
      <xdr:col>5</xdr:col>
      <xdr:colOff>0</xdr:colOff>
      <xdr:row>18</xdr:row>
      <xdr:rowOff>142875</xdr:rowOff>
    </xdr:to>
    <xdr:sp macro="" textlink="">
      <xdr:nvSpPr>
        <xdr:cNvPr id="353" name="Oval 56"/>
        <xdr:cNvSpPr>
          <a:spLocks noChangeArrowheads="1"/>
        </xdr:cNvSpPr>
      </xdr:nvSpPr>
      <xdr:spPr bwMode="auto">
        <a:xfrm>
          <a:off x="8296275" y="4657725"/>
          <a:ext cx="0" cy="142875"/>
        </a:xfrm>
        <a:prstGeom prst="ellipse">
          <a:avLst/>
        </a:prstGeom>
        <a:solidFill>
          <a:srgbClr val="FFFFFF"/>
        </a:solidFill>
        <a:ln w="9525">
          <a:solidFill>
            <a:srgbClr val="000000"/>
          </a:solidFill>
          <a:round/>
          <a:headEnd/>
          <a:tailEnd/>
        </a:ln>
      </xdr:spPr>
      <xdr:txBody>
        <a:bodyPr vertOverflow="clip" wrap="square" lIns="91440" tIns="45720" rIns="91440" bIns="4572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18</a:t>
          </a:r>
        </a:p>
        <a:p>
          <a:pPr marL="0" marR="0" lvl="0" indent="0" algn="l" defTabSz="914400" rtl="0" eaLnBrk="1" fontAlgn="auto" latinLnBrk="0" hangingPunct="1">
            <a:lnSpc>
              <a:spcPts val="7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18</a:t>
          </a:r>
        </a:p>
        <a:p>
          <a:pPr marL="0" marR="0" lvl="0" indent="0" algn="l" defTabSz="914400" rtl="0" eaLnBrk="1" fontAlgn="auto" latinLnBrk="0" hangingPunct="1">
            <a:lnSpc>
              <a:spcPts val="7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18</a:t>
          </a:r>
        </a:p>
      </xdr:txBody>
    </xdr:sp>
    <xdr:clientData/>
  </xdr:twoCellAnchor>
  <xdr:twoCellAnchor>
    <xdr:from>
      <xdr:col>5</xdr:col>
      <xdr:colOff>0</xdr:colOff>
      <xdr:row>17</xdr:row>
      <xdr:rowOff>1171575</xdr:rowOff>
    </xdr:from>
    <xdr:to>
      <xdr:col>5</xdr:col>
      <xdr:colOff>0</xdr:colOff>
      <xdr:row>18</xdr:row>
      <xdr:rowOff>142875</xdr:rowOff>
    </xdr:to>
    <xdr:sp macro="" textlink="">
      <xdr:nvSpPr>
        <xdr:cNvPr id="354" name="Oval 57"/>
        <xdr:cNvSpPr>
          <a:spLocks noChangeArrowheads="1"/>
        </xdr:cNvSpPr>
      </xdr:nvSpPr>
      <xdr:spPr bwMode="auto">
        <a:xfrm>
          <a:off x="8296275" y="4657725"/>
          <a:ext cx="0" cy="142875"/>
        </a:xfrm>
        <a:prstGeom prst="ellipse">
          <a:avLst/>
        </a:prstGeom>
        <a:solidFill>
          <a:srgbClr val="FFFFFF"/>
        </a:solidFill>
        <a:ln w="9525">
          <a:solidFill>
            <a:srgbClr val="000000"/>
          </a:solidFill>
          <a:round/>
          <a:headEnd/>
          <a:tailEnd/>
        </a:ln>
      </xdr:spPr>
      <xdr:txBody>
        <a:bodyPr vertOverflow="clip" wrap="square" lIns="91440" tIns="45720" rIns="91440" bIns="4572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19</a:t>
          </a:r>
        </a:p>
      </xdr:txBody>
    </xdr:sp>
    <xdr:clientData/>
  </xdr:twoCellAnchor>
  <xdr:twoCellAnchor>
    <xdr:from>
      <xdr:col>5</xdr:col>
      <xdr:colOff>0</xdr:colOff>
      <xdr:row>17</xdr:row>
      <xdr:rowOff>1171575</xdr:rowOff>
    </xdr:from>
    <xdr:to>
      <xdr:col>5</xdr:col>
      <xdr:colOff>0</xdr:colOff>
      <xdr:row>18</xdr:row>
      <xdr:rowOff>142875</xdr:rowOff>
    </xdr:to>
    <xdr:sp macro="" textlink="">
      <xdr:nvSpPr>
        <xdr:cNvPr id="355" name="Oval 58"/>
        <xdr:cNvSpPr>
          <a:spLocks noChangeArrowheads="1"/>
        </xdr:cNvSpPr>
      </xdr:nvSpPr>
      <xdr:spPr bwMode="auto">
        <a:xfrm>
          <a:off x="8296275" y="4657725"/>
          <a:ext cx="0" cy="142875"/>
        </a:xfrm>
        <a:prstGeom prst="ellipse">
          <a:avLst/>
        </a:prstGeom>
        <a:solidFill>
          <a:srgbClr val="FFFFFF"/>
        </a:solidFill>
        <a:ln w="9525">
          <a:solidFill>
            <a:srgbClr val="000000"/>
          </a:solidFill>
          <a:round/>
          <a:headEnd/>
          <a:tailEnd/>
        </a:ln>
      </xdr:spPr>
      <xdr:txBody>
        <a:bodyPr vertOverflow="clip" wrap="square" lIns="91440" tIns="45720" rIns="91440" bIns="4572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20</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20</a:t>
          </a:r>
        </a:p>
      </xdr:txBody>
    </xdr:sp>
    <xdr:clientData/>
  </xdr:twoCellAnchor>
  <xdr:twoCellAnchor>
    <xdr:from>
      <xdr:col>6</xdr:col>
      <xdr:colOff>0</xdr:colOff>
      <xdr:row>17</xdr:row>
      <xdr:rowOff>1171575</xdr:rowOff>
    </xdr:from>
    <xdr:to>
      <xdr:col>6</xdr:col>
      <xdr:colOff>0</xdr:colOff>
      <xdr:row>18</xdr:row>
      <xdr:rowOff>142875</xdr:rowOff>
    </xdr:to>
    <xdr:sp macro="" textlink="">
      <xdr:nvSpPr>
        <xdr:cNvPr id="356" name="Oval 60"/>
        <xdr:cNvSpPr>
          <a:spLocks noChangeArrowheads="1"/>
        </xdr:cNvSpPr>
      </xdr:nvSpPr>
      <xdr:spPr bwMode="auto">
        <a:xfrm>
          <a:off x="9134475" y="4657725"/>
          <a:ext cx="0" cy="142875"/>
        </a:xfrm>
        <a:prstGeom prst="ellipse">
          <a:avLst/>
        </a:prstGeom>
        <a:solidFill>
          <a:srgbClr val="FFFFFF"/>
        </a:solidFill>
        <a:ln w="9525">
          <a:solidFill>
            <a:srgbClr val="000000"/>
          </a:solidFill>
          <a:round/>
          <a:headEnd/>
          <a:tailEnd/>
        </a:ln>
      </xdr:spPr>
      <xdr:txBody>
        <a:bodyPr vertOverflow="clip" wrap="square" lIns="91440" tIns="45720" rIns="91440" bIns="4572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22</a:t>
          </a:r>
        </a:p>
      </xdr:txBody>
    </xdr:sp>
    <xdr:clientData/>
  </xdr:twoCellAnchor>
  <xdr:twoCellAnchor>
    <xdr:from>
      <xdr:col>6</xdr:col>
      <xdr:colOff>0</xdr:colOff>
      <xdr:row>17</xdr:row>
      <xdr:rowOff>1171575</xdr:rowOff>
    </xdr:from>
    <xdr:to>
      <xdr:col>6</xdr:col>
      <xdr:colOff>0</xdr:colOff>
      <xdr:row>18</xdr:row>
      <xdr:rowOff>142875</xdr:rowOff>
    </xdr:to>
    <xdr:sp macro="" textlink="">
      <xdr:nvSpPr>
        <xdr:cNvPr id="357" name="Oval 61"/>
        <xdr:cNvSpPr>
          <a:spLocks noChangeArrowheads="1"/>
        </xdr:cNvSpPr>
      </xdr:nvSpPr>
      <xdr:spPr bwMode="auto">
        <a:xfrm>
          <a:off x="9134475" y="4657725"/>
          <a:ext cx="0" cy="142875"/>
        </a:xfrm>
        <a:prstGeom prst="ellipse">
          <a:avLst/>
        </a:prstGeom>
        <a:solidFill>
          <a:srgbClr val="FFFFFF"/>
        </a:solidFill>
        <a:ln w="9525">
          <a:solidFill>
            <a:srgbClr val="000000"/>
          </a:solidFill>
          <a:round/>
          <a:headEnd/>
          <a:tailEnd/>
        </a:ln>
      </xdr:spPr>
      <xdr:txBody>
        <a:bodyPr vertOverflow="clip" wrap="square" lIns="91440" tIns="45720" rIns="91440" bIns="4572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23</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23</a:t>
          </a:r>
        </a:p>
      </xdr:txBody>
    </xdr:sp>
    <xdr:clientData/>
  </xdr:twoCellAnchor>
  <xdr:twoCellAnchor>
    <xdr:from>
      <xdr:col>6</xdr:col>
      <xdr:colOff>0</xdr:colOff>
      <xdr:row>17</xdr:row>
      <xdr:rowOff>1171575</xdr:rowOff>
    </xdr:from>
    <xdr:to>
      <xdr:col>6</xdr:col>
      <xdr:colOff>0</xdr:colOff>
      <xdr:row>18</xdr:row>
      <xdr:rowOff>142875</xdr:rowOff>
    </xdr:to>
    <xdr:sp macro="" textlink="">
      <xdr:nvSpPr>
        <xdr:cNvPr id="358" name="Oval 62"/>
        <xdr:cNvSpPr>
          <a:spLocks noChangeArrowheads="1"/>
        </xdr:cNvSpPr>
      </xdr:nvSpPr>
      <xdr:spPr bwMode="auto">
        <a:xfrm>
          <a:off x="9134475" y="4657725"/>
          <a:ext cx="0" cy="142875"/>
        </a:xfrm>
        <a:prstGeom prst="ellipse">
          <a:avLst/>
        </a:prstGeom>
        <a:solidFill>
          <a:srgbClr val="FFFFFF"/>
        </a:solidFill>
        <a:ln w="9525">
          <a:solidFill>
            <a:srgbClr val="000000"/>
          </a:solidFill>
          <a:round/>
          <a:headEnd/>
          <a:tailEnd/>
        </a:ln>
      </xdr:spPr>
      <xdr:txBody>
        <a:bodyPr vertOverflow="clip" wrap="square" lIns="91440" tIns="45720" rIns="91440" bIns="4572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24</a:t>
          </a:r>
        </a:p>
      </xdr:txBody>
    </xdr:sp>
    <xdr:clientData/>
  </xdr:twoCellAnchor>
  <xdr:twoCellAnchor>
    <xdr:from>
      <xdr:col>6</xdr:col>
      <xdr:colOff>0</xdr:colOff>
      <xdr:row>17</xdr:row>
      <xdr:rowOff>1038225</xdr:rowOff>
    </xdr:from>
    <xdr:to>
      <xdr:col>6</xdr:col>
      <xdr:colOff>0</xdr:colOff>
      <xdr:row>18</xdr:row>
      <xdr:rowOff>9525</xdr:rowOff>
    </xdr:to>
    <xdr:sp macro="" textlink="">
      <xdr:nvSpPr>
        <xdr:cNvPr id="359" name="Oval 63"/>
        <xdr:cNvSpPr>
          <a:spLocks noChangeArrowheads="1"/>
        </xdr:cNvSpPr>
      </xdr:nvSpPr>
      <xdr:spPr bwMode="auto">
        <a:xfrm>
          <a:off x="9134475" y="4657725"/>
          <a:ext cx="0" cy="9525"/>
        </a:xfrm>
        <a:prstGeom prst="ellipse">
          <a:avLst/>
        </a:prstGeom>
        <a:solidFill>
          <a:srgbClr val="FFFFFF"/>
        </a:solidFill>
        <a:ln w="9525">
          <a:solidFill>
            <a:srgbClr val="000000"/>
          </a:solidFill>
          <a:round/>
          <a:headEnd/>
          <a:tailEnd/>
        </a:ln>
      </xdr:spPr>
      <xdr:txBody>
        <a:bodyPr vertOverflow="clip" wrap="square" lIns="91440" tIns="45720" rIns="91440" bIns="45720" anchor="t" upright="1"/>
        <a:lstStyle/>
        <a:p>
          <a:pPr marL="0" marR="0" lvl="0" indent="0" algn="dist" defTabSz="914400" rtl="0" eaLnBrk="1" fontAlgn="auto" latinLnBrk="0" hangingPunct="1">
            <a:lnSpc>
              <a:spcPct val="1000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2525</a:t>
          </a:r>
        </a:p>
        <a:p>
          <a:pPr marL="0" marR="0" lvl="0" indent="0" algn="dist" defTabSz="914400" rtl="0" eaLnBrk="1" fontAlgn="auto" latinLnBrk="0" hangingPunct="1">
            <a:lnSpc>
              <a:spcPct val="1000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85</a:t>
          </a:r>
        </a:p>
      </xdr:txBody>
    </xdr:sp>
    <xdr:clientData/>
  </xdr:twoCellAnchor>
  <xdr:twoCellAnchor>
    <xdr:from>
      <xdr:col>5</xdr:col>
      <xdr:colOff>0</xdr:colOff>
      <xdr:row>17</xdr:row>
      <xdr:rowOff>1181100</xdr:rowOff>
    </xdr:from>
    <xdr:to>
      <xdr:col>5</xdr:col>
      <xdr:colOff>0</xdr:colOff>
      <xdr:row>18</xdr:row>
      <xdr:rowOff>152400</xdr:rowOff>
    </xdr:to>
    <xdr:sp macro="" textlink="">
      <xdr:nvSpPr>
        <xdr:cNvPr id="360" name="Oval 135"/>
        <xdr:cNvSpPr>
          <a:spLocks noChangeArrowheads="1"/>
        </xdr:cNvSpPr>
      </xdr:nvSpPr>
      <xdr:spPr bwMode="auto">
        <a:xfrm>
          <a:off x="8296275" y="4657725"/>
          <a:ext cx="0" cy="152400"/>
        </a:xfrm>
        <a:prstGeom prst="ellipse">
          <a:avLst/>
        </a:prstGeom>
        <a:solidFill>
          <a:srgbClr val="FFFFFF"/>
        </a:solidFill>
        <a:ln w="9525">
          <a:solidFill>
            <a:srgbClr val="000000"/>
          </a:solidFill>
          <a:round/>
          <a:headEnd/>
          <a:tailEnd/>
        </a:ln>
      </xdr:spPr>
      <xdr:txBody>
        <a:bodyPr vertOverflow="clip" wrap="square" lIns="91440" tIns="45720" rIns="91440" bIns="4572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17</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17</a:t>
          </a:r>
        </a:p>
      </xdr:txBody>
    </xdr:sp>
    <xdr:clientData/>
  </xdr:twoCellAnchor>
  <xdr:twoCellAnchor>
    <xdr:from>
      <xdr:col>5</xdr:col>
      <xdr:colOff>0</xdr:colOff>
      <xdr:row>17</xdr:row>
      <xdr:rowOff>1171575</xdr:rowOff>
    </xdr:from>
    <xdr:to>
      <xdr:col>5</xdr:col>
      <xdr:colOff>0</xdr:colOff>
      <xdr:row>18</xdr:row>
      <xdr:rowOff>142875</xdr:rowOff>
    </xdr:to>
    <xdr:sp macro="" textlink="">
      <xdr:nvSpPr>
        <xdr:cNvPr id="361" name="Oval 136"/>
        <xdr:cNvSpPr>
          <a:spLocks noChangeArrowheads="1"/>
        </xdr:cNvSpPr>
      </xdr:nvSpPr>
      <xdr:spPr bwMode="auto">
        <a:xfrm>
          <a:off x="8296275" y="4657725"/>
          <a:ext cx="0" cy="142875"/>
        </a:xfrm>
        <a:prstGeom prst="ellipse">
          <a:avLst/>
        </a:prstGeom>
        <a:solidFill>
          <a:srgbClr val="FFFFFF"/>
        </a:solidFill>
        <a:ln w="9525">
          <a:solidFill>
            <a:srgbClr val="000000"/>
          </a:solidFill>
          <a:round/>
          <a:headEnd/>
          <a:tailEnd/>
        </a:ln>
      </xdr:spPr>
      <xdr:txBody>
        <a:bodyPr vertOverflow="clip" wrap="square" lIns="91440" tIns="45720" rIns="91440" bIns="4572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18</a:t>
          </a:r>
        </a:p>
        <a:p>
          <a:pPr marL="0" marR="0" lvl="0" indent="0" algn="l" defTabSz="914400" rtl="0" eaLnBrk="1" fontAlgn="auto" latinLnBrk="0" hangingPunct="1">
            <a:lnSpc>
              <a:spcPts val="7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18</a:t>
          </a:r>
        </a:p>
        <a:p>
          <a:pPr marL="0" marR="0" lvl="0" indent="0" algn="l" defTabSz="914400" rtl="0" eaLnBrk="1" fontAlgn="auto" latinLnBrk="0" hangingPunct="1">
            <a:lnSpc>
              <a:spcPts val="7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18</a:t>
          </a:r>
        </a:p>
      </xdr:txBody>
    </xdr:sp>
    <xdr:clientData/>
  </xdr:twoCellAnchor>
  <xdr:twoCellAnchor>
    <xdr:from>
      <xdr:col>5</xdr:col>
      <xdr:colOff>0</xdr:colOff>
      <xdr:row>17</xdr:row>
      <xdr:rowOff>1171575</xdr:rowOff>
    </xdr:from>
    <xdr:to>
      <xdr:col>5</xdr:col>
      <xdr:colOff>0</xdr:colOff>
      <xdr:row>18</xdr:row>
      <xdr:rowOff>142875</xdr:rowOff>
    </xdr:to>
    <xdr:sp macro="" textlink="">
      <xdr:nvSpPr>
        <xdr:cNvPr id="362" name="Oval 137"/>
        <xdr:cNvSpPr>
          <a:spLocks noChangeArrowheads="1"/>
        </xdr:cNvSpPr>
      </xdr:nvSpPr>
      <xdr:spPr bwMode="auto">
        <a:xfrm>
          <a:off x="8296275" y="4657725"/>
          <a:ext cx="0" cy="142875"/>
        </a:xfrm>
        <a:prstGeom prst="ellipse">
          <a:avLst/>
        </a:prstGeom>
        <a:solidFill>
          <a:srgbClr val="FFFFFF"/>
        </a:solidFill>
        <a:ln w="9525">
          <a:solidFill>
            <a:srgbClr val="000000"/>
          </a:solidFill>
          <a:round/>
          <a:headEnd/>
          <a:tailEnd/>
        </a:ln>
      </xdr:spPr>
      <xdr:txBody>
        <a:bodyPr vertOverflow="clip" wrap="square" lIns="91440" tIns="45720" rIns="91440" bIns="4572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19</a:t>
          </a:r>
        </a:p>
      </xdr:txBody>
    </xdr:sp>
    <xdr:clientData/>
  </xdr:twoCellAnchor>
  <xdr:twoCellAnchor>
    <xdr:from>
      <xdr:col>5</xdr:col>
      <xdr:colOff>0</xdr:colOff>
      <xdr:row>17</xdr:row>
      <xdr:rowOff>1171575</xdr:rowOff>
    </xdr:from>
    <xdr:to>
      <xdr:col>5</xdr:col>
      <xdr:colOff>0</xdr:colOff>
      <xdr:row>18</xdr:row>
      <xdr:rowOff>142875</xdr:rowOff>
    </xdr:to>
    <xdr:sp macro="" textlink="">
      <xdr:nvSpPr>
        <xdr:cNvPr id="363" name="Oval 138"/>
        <xdr:cNvSpPr>
          <a:spLocks noChangeArrowheads="1"/>
        </xdr:cNvSpPr>
      </xdr:nvSpPr>
      <xdr:spPr bwMode="auto">
        <a:xfrm>
          <a:off x="8296275" y="4657725"/>
          <a:ext cx="0" cy="142875"/>
        </a:xfrm>
        <a:prstGeom prst="ellipse">
          <a:avLst/>
        </a:prstGeom>
        <a:solidFill>
          <a:srgbClr val="FFFFFF"/>
        </a:solidFill>
        <a:ln w="9525">
          <a:solidFill>
            <a:srgbClr val="000000"/>
          </a:solidFill>
          <a:round/>
          <a:headEnd/>
          <a:tailEnd/>
        </a:ln>
      </xdr:spPr>
      <xdr:txBody>
        <a:bodyPr vertOverflow="clip" wrap="square" lIns="91440" tIns="45720" rIns="91440" bIns="4572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20</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20</a:t>
          </a:r>
        </a:p>
      </xdr:txBody>
    </xdr:sp>
    <xdr:clientData/>
  </xdr:twoCellAnchor>
  <xdr:twoCellAnchor>
    <xdr:from>
      <xdr:col>6</xdr:col>
      <xdr:colOff>0</xdr:colOff>
      <xdr:row>17</xdr:row>
      <xdr:rowOff>1171575</xdr:rowOff>
    </xdr:from>
    <xdr:to>
      <xdr:col>6</xdr:col>
      <xdr:colOff>0</xdr:colOff>
      <xdr:row>18</xdr:row>
      <xdr:rowOff>142875</xdr:rowOff>
    </xdr:to>
    <xdr:sp macro="" textlink="">
      <xdr:nvSpPr>
        <xdr:cNvPr id="364" name="Oval 140"/>
        <xdr:cNvSpPr>
          <a:spLocks noChangeArrowheads="1"/>
        </xdr:cNvSpPr>
      </xdr:nvSpPr>
      <xdr:spPr bwMode="auto">
        <a:xfrm>
          <a:off x="9134475" y="4657725"/>
          <a:ext cx="0" cy="142875"/>
        </a:xfrm>
        <a:prstGeom prst="ellipse">
          <a:avLst/>
        </a:prstGeom>
        <a:solidFill>
          <a:srgbClr val="FFFFFF"/>
        </a:solidFill>
        <a:ln w="9525">
          <a:solidFill>
            <a:srgbClr val="000000"/>
          </a:solidFill>
          <a:round/>
          <a:headEnd/>
          <a:tailEnd/>
        </a:ln>
      </xdr:spPr>
      <xdr:txBody>
        <a:bodyPr vertOverflow="clip" wrap="square" lIns="91440" tIns="45720" rIns="91440" bIns="4572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22</a:t>
          </a:r>
        </a:p>
      </xdr:txBody>
    </xdr:sp>
    <xdr:clientData/>
  </xdr:twoCellAnchor>
  <xdr:twoCellAnchor>
    <xdr:from>
      <xdr:col>6</xdr:col>
      <xdr:colOff>0</xdr:colOff>
      <xdr:row>17</xdr:row>
      <xdr:rowOff>1171575</xdr:rowOff>
    </xdr:from>
    <xdr:to>
      <xdr:col>6</xdr:col>
      <xdr:colOff>0</xdr:colOff>
      <xdr:row>18</xdr:row>
      <xdr:rowOff>142875</xdr:rowOff>
    </xdr:to>
    <xdr:sp macro="" textlink="">
      <xdr:nvSpPr>
        <xdr:cNvPr id="365" name="Oval 141"/>
        <xdr:cNvSpPr>
          <a:spLocks noChangeArrowheads="1"/>
        </xdr:cNvSpPr>
      </xdr:nvSpPr>
      <xdr:spPr bwMode="auto">
        <a:xfrm>
          <a:off x="9134475" y="4657725"/>
          <a:ext cx="0" cy="142875"/>
        </a:xfrm>
        <a:prstGeom prst="ellipse">
          <a:avLst/>
        </a:prstGeom>
        <a:solidFill>
          <a:srgbClr val="FFFFFF"/>
        </a:solidFill>
        <a:ln w="9525">
          <a:solidFill>
            <a:srgbClr val="000000"/>
          </a:solidFill>
          <a:round/>
          <a:headEnd/>
          <a:tailEnd/>
        </a:ln>
      </xdr:spPr>
      <xdr:txBody>
        <a:bodyPr vertOverflow="clip" wrap="square" lIns="91440" tIns="45720" rIns="91440" bIns="4572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23</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23</a:t>
          </a:r>
        </a:p>
      </xdr:txBody>
    </xdr:sp>
    <xdr:clientData/>
  </xdr:twoCellAnchor>
  <xdr:twoCellAnchor>
    <xdr:from>
      <xdr:col>6</xdr:col>
      <xdr:colOff>0</xdr:colOff>
      <xdr:row>17</xdr:row>
      <xdr:rowOff>1171575</xdr:rowOff>
    </xdr:from>
    <xdr:to>
      <xdr:col>6</xdr:col>
      <xdr:colOff>0</xdr:colOff>
      <xdr:row>18</xdr:row>
      <xdr:rowOff>142875</xdr:rowOff>
    </xdr:to>
    <xdr:sp macro="" textlink="">
      <xdr:nvSpPr>
        <xdr:cNvPr id="366" name="Oval 142"/>
        <xdr:cNvSpPr>
          <a:spLocks noChangeArrowheads="1"/>
        </xdr:cNvSpPr>
      </xdr:nvSpPr>
      <xdr:spPr bwMode="auto">
        <a:xfrm>
          <a:off x="9134475" y="4657725"/>
          <a:ext cx="0" cy="142875"/>
        </a:xfrm>
        <a:prstGeom prst="ellipse">
          <a:avLst/>
        </a:prstGeom>
        <a:solidFill>
          <a:srgbClr val="FFFFFF"/>
        </a:solidFill>
        <a:ln w="9525">
          <a:solidFill>
            <a:srgbClr val="000000"/>
          </a:solidFill>
          <a:round/>
          <a:headEnd/>
          <a:tailEnd/>
        </a:ln>
      </xdr:spPr>
      <xdr:txBody>
        <a:bodyPr vertOverflow="clip" wrap="square" lIns="91440" tIns="45720" rIns="91440" bIns="4572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24</a:t>
          </a:r>
        </a:p>
      </xdr:txBody>
    </xdr:sp>
    <xdr:clientData/>
  </xdr:twoCellAnchor>
  <xdr:twoCellAnchor>
    <xdr:from>
      <xdr:col>6</xdr:col>
      <xdr:colOff>0</xdr:colOff>
      <xdr:row>17</xdr:row>
      <xdr:rowOff>1038225</xdr:rowOff>
    </xdr:from>
    <xdr:to>
      <xdr:col>6</xdr:col>
      <xdr:colOff>0</xdr:colOff>
      <xdr:row>18</xdr:row>
      <xdr:rowOff>9525</xdr:rowOff>
    </xdr:to>
    <xdr:sp macro="" textlink="">
      <xdr:nvSpPr>
        <xdr:cNvPr id="367" name="Oval 143"/>
        <xdr:cNvSpPr>
          <a:spLocks noChangeArrowheads="1"/>
        </xdr:cNvSpPr>
      </xdr:nvSpPr>
      <xdr:spPr bwMode="auto">
        <a:xfrm>
          <a:off x="9134475" y="4657725"/>
          <a:ext cx="0" cy="9525"/>
        </a:xfrm>
        <a:prstGeom prst="ellipse">
          <a:avLst/>
        </a:prstGeom>
        <a:solidFill>
          <a:srgbClr val="FFFFFF"/>
        </a:solidFill>
        <a:ln w="9525">
          <a:solidFill>
            <a:srgbClr val="000000"/>
          </a:solidFill>
          <a:round/>
          <a:headEnd/>
          <a:tailEnd/>
        </a:ln>
      </xdr:spPr>
      <xdr:txBody>
        <a:bodyPr vertOverflow="clip" wrap="square" lIns="91440" tIns="45720" rIns="91440" bIns="45720" anchor="t" upright="1"/>
        <a:lstStyle/>
        <a:p>
          <a:pPr marL="0" marR="0" lvl="0" indent="0" algn="dist" defTabSz="914400" rtl="0" eaLnBrk="1" fontAlgn="auto" latinLnBrk="0" hangingPunct="1">
            <a:lnSpc>
              <a:spcPct val="1000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2525</a:t>
          </a:r>
        </a:p>
        <a:p>
          <a:pPr marL="0" marR="0" lvl="0" indent="0" algn="dist" defTabSz="914400" rtl="0" eaLnBrk="1" fontAlgn="auto" latinLnBrk="0" hangingPunct="1">
            <a:lnSpc>
              <a:spcPct val="1000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85</a:t>
          </a:r>
        </a:p>
      </xdr:txBody>
    </xdr:sp>
    <xdr:clientData/>
  </xdr:twoCellAnchor>
  <xdr:twoCellAnchor>
    <xdr:from>
      <xdr:col>5</xdr:col>
      <xdr:colOff>0</xdr:colOff>
      <xdr:row>17</xdr:row>
      <xdr:rowOff>1181100</xdr:rowOff>
    </xdr:from>
    <xdr:to>
      <xdr:col>5</xdr:col>
      <xdr:colOff>0</xdr:colOff>
      <xdr:row>18</xdr:row>
      <xdr:rowOff>152400</xdr:rowOff>
    </xdr:to>
    <xdr:sp macro="" textlink="">
      <xdr:nvSpPr>
        <xdr:cNvPr id="368" name="Oval 55"/>
        <xdr:cNvSpPr>
          <a:spLocks noChangeArrowheads="1"/>
        </xdr:cNvSpPr>
      </xdr:nvSpPr>
      <xdr:spPr bwMode="auto">
        <a:xfrm>
          <a:off x="8296275" y="4657725"/>
          <a:ext cx="0" cy="152400"/>
        </a:xfrm>
        <a:prstGeom prst="ellipse">
          <a:avLst/>
        </a:prstGeom>
        <a:solidFill>
          <a:srgbClr val="FFFFFF"/>
        </a:solidFill>
        <a:ln w="9525">
          <a:solidFill>
            <a:srgbClr val="000000"/>
          </a:solidFill>
          <a:round/>
          <a:headEnd/>
          <a:tailEnd/>
        </a:ln>
      </xdr:spPr>
      <xdr:txBody>
        <a:bodyPr vertOverflow="clip" wrap="square" lIns="91440" tIns="45720" rIns="91440" bIns="45720" anchor="t" upright="1"/>
        <a:lstStyle/>
        <a:p>
          <a:pPr marL="0" marR="0" lvl="0" indent="0" algn="l" defTabSz="914400" rtl="1" eaLnBrk="1" fontAlgn="auto" latinLnBrk="0" hangingPunct="1">
            <a:lnSpc>
              <a:spcPct val="1000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17</a:t>
          </a:r>
        </a:p>
        <a:p>
          <a:pPr marL="0" marR="0" lvl="0" indent="0" algn="l" defTabSz="914400" rtl="1" eaLnBrk="1" fontAlgn="auto" latinLnBrk="0" hangingPunct="1">
            <a:lnSpc>
              <a:spcPct val="1000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17</a:t>
          </a:r>
        </a:p>
      </xdr:txBody>
    </xdr:sp>
    <xdr:clientData/>
  </xdr:twoCellAnchor>
  <xdr:twoCellAnchor>
    <xdr:from>
      <xdr:col>5</xdr:col>
      <xdr:colOff>0</xdr:colOff>
      <xdr:row>17</xdr:row>
      <xdr:rowOff>1171575</xdr:rowOff>
    </xdr:from>
    <xdr:to>
      <xdr:col>5</xdr:col>
      <xdr:colOff>0</xdr:colOff>
      <xdr:row>18</xdr:row>
      <xdr:rowOff>142875</xdr:rowOff>
    </xdr:to>
    <xdr:sp macro="" textlink="">
      <xdr:nvSpPr>
        <xdr:cNvPr id="369" name="Oval 56"/>
        <xdr:cNvSpPr>
          <a:spLocks noChangeArrowheads="1"/>
        </xdr:cNvSpPr>
      </xdr:nvSpPr>
      <xdr:spPr bwMode="auto">
        <a:xfrm>
          <a:off x="8296275" y="4657725"/>
          <a:ext cx="0" cy="142875"/>
        </a:xfrm>
        <a:prstGeom prst="ellipse">
          <a:avLst/>
        </a:prstGeom>
        <a:solidFill>
          <a:srgbClr val="FFFFFF"/>
        </a:solidFill>
        <a:ln w="9525">
          <a:solidFill>
            <a:srgbClr val="000000"/>
          </a:solidFill>
          <a:round/>
          <a:headEnd/>
          <a:tailEnd/>
        </a:ln>
      </xdr:spPr>
      <xdr:txBody>
        <a:bodyPr vertOverflow="clip" wrap="square" lIns="91440" tIns="45720" rIns="91440" bIns="45720" anchor="t" upright="1"/>
        <a:lstStyle/>
        <a:p>
          <a:pPr marL="0" marR="0" lvl="0" indent="0" algn="l" defTabSz="914400" rtl="1" eaLnBrk="1" fontAlgn="auto" latinLnBrk="0" hangingPunct="1">
            <a:lnSpc>
              <a:spcPct val="1000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18</a:t>
          </a:r>
        </a:p>
        <a:p>
          <a:pPr marL="0" marR="0" lvl="0" indent="0" algn="l" defTabSz="914400" rtl="1" eaLnBrk="1" fontAlgn="auto" latinLnBrk="0" hangingPunct="1">
            <a:lnSpc>
              <a:spcPts val="7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18</a:t>
          </a:r>
        </a:p>
        <a:p>
          <a:pPr marL="0" marR="0" lvl="0" indent="0" algn="l" defTabSz="914400" rtl="1" eaLnBrk="1" fontAlgn="auto" latinLnBrk="0" hangingPunct="1">
            <a:lnSpc>
              <a:spcPts val="7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18</a:t>
          </a:r>
        </a:p>
      </xdr:txBody>
    </xdr:sp>
    <xdr:clientData/>
  </xdr:twoCellAnchor>
  <xdr:twoCellAnchor>
    <xdr:from>
      <xdr:col>5</xdr:col>
      <xdr:colOff>0</xdr:colOff>
      <xdr:row>17</xdr:row>
      <xdr:rowOff>1171575</xdr:rowOff>
    </xdr:from>
    <xdr:to>
      <xdr:col>5</xdr:col>
      <xdr:colOff>0</xdr:colOff>
      <xdr:row>18</xdr:row>
      <xdr:rowOff>142875</xdr:rowOff>
    </xdr:to>
    <xdr:sp macro="" textlink="">
      <xdr:nvSpPr>
        <xdr:cNvPr id="370" name="Oval 57"/>
        <xdr:cNvSpPr>
          <a:spLocks noChangeArrowheads="1"/>
        </xdr:cNvSpPr>
      </xdr:nvSpPr>
      <xdr:spPr bwMode="auto">
        <a:xfrm>
          <a:off x="8296275" y="4657725"/>
          <a:ext cx="0" cy="142875"/>
        </a:xfrm>
        <a:prstGeom prst="ellipse">
          <a:avLst/>
        </a:prstGeom>
        <a:solidFill>
          <a:srgbClr val="FFFFFF"/>
        </a:solidFill>
        <a:ln w="9525">
          <a:solidFill>
            <a:srgbClr val="000000"/>
          </a:solidFill>
          <a:round/>
          <a:headEnd/>
          <a:tailEnd/>
        </a:ln>
      </xdr:spPr>
      <xdr:txBody>
        <a:bodyPr vertOverflow="clip" wrap="square" lIns="91440" tIns="45720" rIns="91440" bIns="45720" anchor="t" upright="1"/>
        <a:lstStyle/>
        <a:p>
          <a:pPr marL="0" marR="0" lvl="0" indent="0" algn="l" defTabSz="914400" rtl="1" eaLnBrk="1" fontAlgn="auto" latinLnBrk="0" hangingPunct="1">
            <a:lnSpc>
              <a:spcPct val="1000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19</a:t>
          </a:r>
        </a:p>
      </xdr:txBody>
    </xdr:sp>
    <xdr:clientData/>
  </xdr:twoCellAnchor>
  <xdr:twoCellAnchor>
    <xdr:from>
      <xdr:col>5</xdr:col>
      <xdr:colOff>0</xdr:colOff>
      <xdr:row>17</xdr:row>
      <xdr:rowOff>1171575</xdr:rowOff>
    </xdr:from>
    <xdr:to>
      <xdr:col>5</xdr:col>
      <xdr:colOff>0</xdr:colOff>
      <xdr:row>18</xdr:row>
      <xdr:rowOff>142875</xdr:rowOff>
    </xdr:to>
    <xdr:sp macro="" textlink="">
      <xdr:nvSpPr>
        <xdr:cNvPr id="371" name="Oval 58"/>
        <xdr:cNvSpPr>
          <a:spLocks noChangeArrowheads="1"/>
        </xdr:cNvSpPr>
      </xdr:nvSpPr>
      <xdr:spPr bwMode="auto">
        <a:xfrm>
          <a:off x="8296275" y="4657725"/>
          <a:ext cx="0" cy="142875"/>
        </a:xfrm>
        <a:prstGeom prst="ellipse">
          <a:avLst/>
        </a:prstGeom>
        <a:solidFill>
          <a:srgbClr val="FFFFFF"/>
        </a:solidFill>
        <a:ln w="9525">
          <a:solidFill>
            <a:srgbClr val="000000"/>
          </a:solidFill>
          <a:round/>
          <a:headEnd/>
          <a:tailEnd/>
        </a:ln>
      </xdr:spPr>
      <xdr:txBody>
        <a:bodyPr vertOverflow="clip" wrap="square" lIns="91440" tIns="45720" rIns="91440" bIns="45720" anchor="t" upright="1"/>
        <a:lstStyle/>
        <a:p>
          <a:pPr marL="0" marR="0" lvl="0" indent="0" algn="l" defTabSz="914400" rtl="1" eaLnBrk="1" fontAlgn="auto" latinLnBrk="0" hangingPunct="1">
            <a:lnSpc>
              <a:spcPct val="1000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20</a:t>
          </a:r>
        </a:p>
        <a:p>
          <a:pPr marL="0" marR="0" lvl="0" indent="0" algn="l" defTabSz="914400" rtl="1" eaLnBrk="1" fontAlgn="auto" latinLnBrk="0" hangingPunct="1">
            <a:lnSpc>
              <a:spcPct val="1000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20</a:t>
          </a:r>
        </a:p>
      </xdr:txBody>
    </xdr:sp>
    <xdr:clientData/>
  </xdr:twoCellAnchor>
  <xdr:twoCellAnchor>
    <xdr:from>
      <xdr:col>6</xdr:col>
      <xdr:colOff>0</xdr:colOff>
      <xdr:row>17</xdr:row>
      <xdr:rowOff>1171575</xdr:rowOff>
    </xdr:from>
    <xdr:to>
      <xdr:col>6</xdr:col>
      <xdr:colOff>0</xdr:colOff>
      <xdr:row>18</xdr:row>
      <xdr:rowOff>142875</xdr:rowOff>
    </xdr:to>
    <xdr:sp macro="" textlink="">
      <xdr:nvSpPr>
        <xdr:cNvPr id="372" name="Oval 60"/>
        <xdr:cNvSpPr>
          <a:spLocks noChangeArrowheads="1"/>
        </xdr:cNvSpPr>
      </xdr:nvSpPr>
      <xdr:spPr bwMode="auto">
        <a:xfrm>
          <a:off x="9134475" y="4657725"/>
          <a:ext cx="0" cy="142875"/>
        </a:xfrm>
        <a:prstGeom prst="ellipse">
          <a:avLst/>
        </a:prstGeom>
        <a:solidFill>
          <a:srgbClr val="FFFFFF"/>
        </a:solidFill>
        <a:ln w="9525">
          <a:solidFill>
            <a:srgbClr val="000000"/>
          </a:solidFill>
          <a:round/>
          <a:headEnd/>
          <a:tailEnd/>
        </a:ln>
      </xdr:spPr>
      <xdr:txBody>
        <a:bodyPr vertOverflow="clip" wrap="square" lIns="91440" tIns="45720" rIns="91440" bIns="45720" anchor="t" upright="1"/>
        <a:lstStyle/>
        <a:p>
          <a:pPr marL="0" marR="0" lvl="0" indent="0" algn="l" defTabSz="914400" rtl="1" eaLnBrk="1" fontAlgn="auto" latinLnBrk="0" hangingPunct="1">
            <a:lnSpc>
              <a:spcPct val="1000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22</a:t>
          </a:r>
        </a:p>
      </xdr:txBody>
    </xdr:sp>
    <xdr:clientData/>
  </xdr:twoCellAnchor>
  <xdr:twoCellAnchor>
    <xdr:from>
      <xdr:col>6</xdr:col>
      <xdr:colOff>0</xdr:colOff>
      <xdr:row>17</xdr:row>
      <xdr:rowOff>1171575</xdr:rowOff>
    </xdr:from>
    <xdr:to>
      <xdr:col>6</xdr:col>
      <xdr:colOff>0</xdr:colOff>
      <xdr:row>18</xdr:row>
      <xdr:rowOff>142875</xdr:rowOff>
    </xdr:to>
    <xdr:sp macro="" textlink="">
      <xdr:nvSpPr>
        <xdr:cNvPr id="373" name="Oval 61"/>
        <xdr:cNvSpPr>
          <a:spLocks noChangeArrowheads="1"/>
        </xdr:cNvSpPr>
      </xdr:nvSpPr>
      <xdr:spPr bwMode="auto">
        <a:xfrm>
          <a:off x="9134475" y="4657725"/>
          <a:ext cx="0" cy="142875"/>
        </a:xfrm>
        <a:prstGeom prst="ellipse">
          <a:avLst/>
        </a:prstGeom>
        <a:solidFill>
          <a:srgbClr val="FFFFFF"/>
        </a:solidFill>
        <a:ln w="9525">
          <a:solidFill>
            <a:srgbClr val="000000"/>
          </a:solidFill>
          <a:round/>
          <a:headEnd/>
          <a:tailEnd/>
        </a:ln>
      </xdr:spPr>
      <xdr:txBody>
        <a:bodyPr vertOverflow="clip" wrap="square" lIns="91440" tIns="45720" rIns="91440" bIns="45720" anchor="t" upright="1"/>
        <a:lstStyle/>
        <a:p>
          <a:pPr marL="0" marR="0" lvl="0" indent="0" algn="l" defTabSz="914400" rtl="1" eaLnBrk="1" fontAlgn="auto" latinLnBrk="0" hangingPunct="1">
            <a:lnSpc>
              <a:spcPct val="1000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23</a:t>
          </a:r>
        </a:p>
        <a:p>
          <a:pPr marL="0" marR="0" lvl="0" indent="0" algn="l" defTabSz="914400" rtl="1" eaLnBrk="1" fontAlgn="auto" latinLnBrk="0" hangingPunct="1">
            <a:lnSpc>
              <a:spcPct val="1000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23</a:t>
          </a:r>
        </a:p>
      </xdr:txBody>
    </xdr:sp>
    <xdr:clientData/>
  </xdr:twoCellAnchor>
  <xdr:twoCellAnchor>
    <xdr:from>
      <xdr:col>6</xdr:col>
      <xdr:colOff>0</xdr:colOff>
      <xdr:row>17</xdr:row>
      <xdr:rowOff>1171575</xdr:rowOff>
    </xdr:from>
    <xdr:to>
      <xdr:col>6</xdr:col>
      <xdr:colOff>0</xdr:colOff>
      <xdr:row>18</xdr:row>
      <xdr:rowOff>142875</xdr:rowOff>
    </xdr:to>
    <xdr:sp macro="" textlink="">
      <xdr:nvSpPr>
        <xdr:cNvPr id="374" name="Oval 62"/>
        <xdr:cNvSpPr>
          <a:spLocks noChangeArrowheads="1"/>
        </xdr:cNvSpPr>
      </xdr:nvSpPr>
      <xdr:spPr bwMode="auto">
        <a:xfrm>
          <a:off x="9134475" y="4657725"/>
          <a:ext cx="0" cy="142875"/>
        </a:xfrm>
        <a:prstGeom prst="ellipse">
          <a:avLst/>
        </a:prstGeom>
        <a:solidFill>
          <a:srgbClr val="FFFFFF"/>
        </a:solidFill>
        <a:ln w="9525">
          <a:solidFill>
            <a:srgbClr val="000000"/>
          </a:solidFill>
          <a:round/>
          <a:headEnd/>
          <a:tailEnd/>
        </a:ln>
      </xdr:spPr>
      <xdr:txBody>
        <a:bodyPr vertOverflow="clip" wrap="square" lIns="91440" tIns="45720" rIns="91440" bIns="45720" anchor="t" upright="1"/>
        <a:lstStyle/>
        <a:p>
          <a:pPr marL="0" marR="0" lvl="0" indent="0" algn="l" defTabSz="914400" rtl="1" eaLnBrk="1" fontAlgn="auto" latinLnBrk="0" hangingPunct="1">
            <a:lnSpc>
              <a:spcPct val="1000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24</a:t>
          </a:r>
        </a:p>
      </xdr:txBody>
    </xdr:sp>
    <xdr:clientData/>
  </xdr:twoCellAnchor>
  <xdr:twoCellAnchor>
    <xdr:from>
      <xdr:col>6</xdr:col>
      <xdr:colOff>0</xdr:colOff>
      <xdr:row>17</xdr:row>
      <xdr:rowOff>1038225</xdr:rowOff>
    </xdr:from>
    <xdr:to>
      <xdr:col>6</xdr:col>
      <xdr:colOff>0</xdr:colOff>
      <xdr:row>18</xdr:row>
      <xdr:rowOff>9525</xdr:rowOff>
    </xdr:to>
    <xdr:sp macro="" textlink="">
      <xdr:nvSpPr>
        <xdr:cNvPr id="375" name="Oval 63"/>
        <xdr:cNvSpPr>
          <a:spLocks noChangeArrowheads="1"/>
        </xdr:cNvSpPr>
      </xdr:nvSpPr>
      <xdr:spPr bwMode="auto">
        <a:xfrm>
          <a:off x="9134475" y="4657725"/>
          <a:ext cx="0" cy="9525"/>
        </a:xfrm>
        <a:prstGeom prst="ellipse">
          <a:avLst/>
        </a:prstGeom>
        <a:solidFill>
          <a:srgbClr val="FFFFFF"/>
        </a:solidFill>
        <a:ln w="9525">
          <a:solidFill>
            <a:srgbClr val="000000"/>
          </a:solidFill>
          <a:round/>
          <a:headEnd/>
          <a:tailEnd/>
        </a:ln>
      </xdr:spPr>
      <xdr:txBody>
        <a:bodyPr vertOverflow="clip" wrap="square" lIns="91440" tIns="45720" rIns="91440" bIns="45720" anchor="t" upright="1"/>
        <a:lstStyle/>
        <a:p>
          <a:pPr marL="0" marR="0" lvl="0" indent="0" algn="dist" defTabSz="914400" rtl="1" eaLnBrk="1" fontAlgn="auto" latinLnBrk="0" hangingPunct="1">
            <a:lnSpc>
              <a:spcPct val="1000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2525</a:t>
          </a:r>
        </a:p>
        <a:p>
          <a:pPr marL="0" marR="0" lvl="0" indent="0" algn="dist" defTabSz="914400" rtl="1" eaLnBrk="1" fontAlgn="auto" latinLnBrk="0" hangingPunct="1">
            <a:lnSpc>
              <a:spcPct val="1000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85</a:t>
          </a:r>
        </a:p>
      </xdr:txBody>
    </xdr:sp>
    <xdr:clientData/>
  </xdr:twoCellAnchor>
  <xdr:twoCellAnchor>
    <xdr:from>
      <xdr:col>5</xdr:col>
      <xdr:colOff>0</xdr:colOff>
      <xdr:row>17</xdr:row>
      <xdr:rowOff>1181100</xdr:rowOff>
    </xdr:from>
    <xdr:to>
      <xdr:col>5</xdr:col>
      <xdr:colOff>0</xdr:colOff>
      <xdr:row>18</xdr:row>
      <xdr:rowOff>152400</xdr:rowOff>
    </xdr:to>
    <xdr:sp macro="" textlink="">
      <xdr:nvSpPr>
        <xdr:cNvPr id="376" name="Oval 135"/>
        <xdr:cNvSpPr>
          <a:spLocks noChangeArrowheads="1"/>
        </xdr:cNvSpPr>
      </xdr:nvSpPr>
      <xdr:spPr bwMode="auto">
        <a:xfrm>
          <a:off x="8296275" y="4657725"/>
          <a:ext cx="0" cy="152400"/>
        </a:xfrm>
        <a:prstGeom prst="ellipse">
          <a:avLst/>
        </a:prstGeom>
        <a:solidFill>
          <a:srgbClr val="FFFFFF"/>
        </a:solidFill>
        <a:ln w="9525">
          <a:solidFill>
            <a:srgbClr val="000000"/>
          </a:solidFill>
          <a:round/>
          <a:headEnd/>
          <a:tailEnd/>
        </a:ln>
      </xdr:spPr>
      <xdr:txBody>
        <a:bodyPr vertOverflow="clip" wrap="square" lIns="91440" tIns="45720" rIns="91440" bIns="45720" anchor="t" upright="1"/>
        <a:lstStyle/>
        <a:p>
          <a:pPr marL="0" marR="0" lvl="0" indent="0" algn="l" defTabSz="914400" rtl="1" eaLnBrk="1" fontAlgn="auto" latinLnBrk="0" hangingPunct="1">
            <a:lnSpc>
              <a:spcPct val="1000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17</a:t>
          </a:r>
        </a:p>
        <a:p>
          <a:pPr marL="0" marR="0" lvl="0" indent="0" algn="l" defTabSz="914400" rtl="1" eaLnBrk="1" fontAlgn="auto" latinLnBrk="0" hangingPunct="1">
            <a:lnSpc>
              <a:spcPct val="1000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17</a:t>
          </a:r>
        </a:p>
      </xdr:txBody>
    </xdr:sp>
    <xdr:clientData/>
  </xdr:twoCellAnchor>
  <xdr:twoCellAnchor>
    <xdr:from>
      <xdr:col>5</xdr:col>
      <xdr:colOff>0</xdr:colOff>
      <xdr:row>17</xdr:row>
      <xdr:rowOff>1171575</xdr:rowOff>
    </xdr:from>
    <xdr:to>
      <xdr:col>5</xdr:col>
      <xdr:colOff>0</xdr:colOff>
      <xdr:row>18</xdr:row>
      <xdr:rowOff>142875</xdr:rowOff>
    </xdr:to>
    <xdr:sp macro="" textlink="">
      <xdr:nvSpPr>
        <xdr:cNvPr id="377" name="Oval 136"/>
        <xdr:cNvSpPr>
          <a:spLocks noChangeArrowheads="1"/>
        </xdr:cNvSpPr>
      </xdr:nvSpPr>
      <xdr:spPr bwMode="auto">
        <a:xfrm>
          <a:off x="8296275" y="4657725"/>
          <a:ext cx="0" cy="142875"/>
        </a:xfrm>
        <a:prstGeom prst="ellipse">
          <a:avLst/>
        </a:prstGeom>
        <a:solidFill>
          <a:srgbClr val="FFFFFF"/>
        </a:solidFill>
        <a:ln w="9525">
          <a:solidFill>
            <a:srgbClr val="000000"/>
          </a:solidFill>
          <a:round/>
          <a:headEnd/>
          <a:tailEnd/>
        </a:ln>
      </xdr:spPr>
      <xdr:txBody>
        <a:bodyPr vertOverflow="clip" wrap="square" lIns="91440" tIns="45720" rIns="91440" bIns="45720" anchor="t" upright="1"/>
        <a:lstStyle/>
        <a:p>
          <a:pPr marL="0" marR="0" lvl="0" indent="0" algn="l" defTabSz="914400" rtl="1" eaLnBrk="1" fontAlgn="auto" latinLnBrk="0" hangingPunct="1">
            <a:lnSpc>
              <a:spcPct val="1000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18</a:t>
          </a:r>
        </a:p>
        <a:p>
          <a:pPr marL="0" marR="0" lvl="0" indent="0" algn="l" defTabSz="914400" rtl="1" eaLnBrk="1" fontAlgn="auto" latinLnBrk="0" hangingPunct="1">
            <a:lnSpc>
              <a:spcPts val="7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18</a:t>
          </a:r>
        </a:p>
        <a:p>
          <a:pPr marL="0" marR="0" lvl="0" indent="0" algn="l" defTabSz="914400" rtl="1" eaLnBrk="1" fontAlgn="auto" latinLnBrk="0" hangingPunct="1">
            <a:lnSpc>
              <a:spcPts val="7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18</a:t>
          </a:r>
        </a:p>
      </xdr:txBody>
    </xdr:sp>
    <xdr:clientData/>
  </xdr:twoCellAnchor>
  <xdr:twoCellAnchor>
    <xdr:from>
      <xdr:col>5</xdr:col>
      <xdr:colOff>0</xdr:colOff>
      <xdr:row>17</xdr:row>
      <xdr:rowOff>1171575</xdr:rowOff>
    </xdr:from>
    <xdr:to>
      <xdr:col>5</xdr:col>
      <xdr:colOff>0</xdr:colOff>
      <xdr:row>18</xdr:row>
      <xdr:rowOff>142875</xdr:rowOff>
    </xdr:to>
    <xdr:sp macro="" textlink="">
      <xdr:nvSpPr>
        <xdr:cNvPr id="378" name="Oval 137"/>
        <xdr:cNvSpPr>
          <a:spLocks noChangeArrowheads="1"/>
        </xdr:cNvSpPr>
      </xdr:nvSpPr>
      <xdr:spPr bwMode="auto">
        <a:xfrm>
          <a:off x="8296275" y="4657725"/>
          <a:ext cx="0" cy="142875"/>
        </a:xfrm>
        <a:prstGeom prst="ellipse">
          <a:avLst/>
        </a:prstGeom>
        <a:solidFill>
          <a:srgbClr val="FFFFFF"/>
        </a:solidFill>
        <a:ln w="9525">
          <a:solidFill>
            <a:srgbClr val="000000"/>
          </a:solidFill>
          <a:round/>
          <a:headEnd/>
          <a:tailEnd/>
        </a:ln>
      </xdr:spPr>
      <xdr:txBody>
        <a:bodyPr vertOverflow="clip" wrap="square" lIns="91440" tIns="45720" rIns="91440" bIns="45720" anchor="t" upright="1"/>
        <a:lstStyle/>
        <a:p>
          <a:pPr marL="0" marR="0" lvl="0" indent="0" algn="l" defTabSz="914400" rtl="1" eaLnBrk="1" fontAlgn="auto" latinLnBrk="0" hangingPunct="1">
            <a:lnSpc>
              <a:spcPct val="1000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19</a:t>
          </a:r>
        </a:p>
      </xdr:txBody>
    </xdr:sp>
    <xdr:clientData/>
  </xdr:twoCellAnchor>
  <xdr:twoCellAnchor>
    <xdr:from>
      <xdr:col>5</xdr:col>
      <xdr:colOff>0</xdr:colOff>
      <xdr:row>17</xdr:row>
      <xdr:rowOff>1171575</xdr:rowOff>
    </xdr:from>
    <xdr:to>
      <xdr:col>5</xdr:col>
      <xdr:colOff>0</xdr:colOff>
      <xdr:row>18</xdr:row>
      <xdr:rowOff>142875</xdr:rowOff>
    </xdr:to>
    <xdr:sp macro="" textlink="">
      <xdr:nvSpPr>
        <xdr:cNvPr id="379" name="Oval 138"/>
        <xdr:cNvSpPr>
          <a:spLocks noChangeArrowheads="1"/>
        </xdr:cNvSpPr>
      </xdr:nvSpPr>
      <xdr:spPr bwMode="auto">
        <a:xfrm>
          <a:off x="8296275" y="4657725"/>
          <a:ext cx="0" cy="142875"/>
        </a:xfrm>
        <a:prstGeom prst="ellipse">
          <a:avLst/>
        </a:prstGeom>
        <a:solidFill>
          <a:srgbClr val="FFFFFF"/>
        </a:solidFill>
        <a:ln w="9525">
          <a:solidFill>
            <a:srgbClr val="000000"/>
          </a:solidFill>
          <a:round/>
          <a:headEnd/>
          <a:tailEnd/>
        </a:ln>
      </xdr:spPr>
      <xdr:txBody>
        <a:bodyPr vertOverflow="clip" wrap="square" lIns="91440" tIns="45720" rIns="91440" bIns="45720" anchor="t" upright="1"/>
        <a:lstStyle/>
        <a:p>
          <a:pPr marL="0" marR="0" lvl="0" indent="0" algn="l" defTabSz="914400" rtl="1" eaLnBrk="1" fontAlgn="auto" latinLnBrk="0" hangingPunct="1">
            <a:lnSpc>
              <a:spcPct val="1000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20</a:t>
          </a:r>
        </a:p>
        <a:p>
          <a:pPr marL="0" marR="0" lvl="0" indent="0" algn="l" defTabSz="914400" rtl="1" eaLnBrk="1" fontAlgn="auto" latinLnBrk="0" hangingPunct="1">
            <a:lnSpc>
              <a:spcPct val="1000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20</a:t>
          </a:r>
        </a:p>
      </xdr:txBody>
    </xdr:sp>
    <xdr:clientData/>
  </xdr:twoCellAnchor>
  <xdr:twoCellAnchor>
    <xdr:from>
      <xdr:col>6</xdr:col>
      <xdr:colOff>0</xdr:colOff>
      <xdr:row>17</xdr:row>
      <xdr:rowOff>1171575</xdr:rowOff>
    </xdr:from>
    <xdr:to>
      <xdr:col>6</xdr:col>
      <xdr:colOff>0</xdr:colOff>
      <xdr:row>18</xdr:row>
      <xdr:rowOff>142875</xdr:rowOff>
    </xdr:to>
    <xdr:sp macro="" textlink="">
      <xdr:nvSpPr>
        <xdr:cNvPr id="380" name="Oval 140"/>
        <xdr:cNvSpPr>
          <a:spLocks noChangeArrowheads="1"/>
        </xdr:cNvSpPr>
      </xdr:nvSpPr>
      <xdr:spPr bwMode="auto">
        <a:xfrm>
          <a:off x="9134475" y="4657725"/>
          <a:ext cx="0" cy="142875"/>
        </a:xfrm>
        <a:prstGeom prst="ellipse">
          <a:avLst/>
        </a:prstGeom>
        <a:solidFill>
          <a:srgbClr val="FFFFFF"/>
        </a:solidFill>
        <a:ln w="9525">
          <a:solidFill>
            <a:srgbClr val="000000"/>
          </a:solidFill>
          <a:round/>
          <a:headEnd/>
          <a:tailEnd/>
        </a:ln>
      </xdr:spPr>
      <xdr:txBody>
        <a:bodyPr vertOverflow="clip" wrap="square" lIns="91440" tIns="45720" rIns="91440" bIns="45720" anchor="t" upright="1"/>
        <a:lstStyle/>
        <a:p>
          <a:pPr marL="0" marR="0" lvl="0" indent="0" algn="l" defTabSz="914400" rtl="1" eaLnBrk="1" fontAlgn="auto" latinLnBrk="0" hangingPunct="1">
            <a:lnSpc>
              <a:spcPct val="1000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22</a:t>
          </a:r>
        </a:p>
      </xdr:txBody>
    </xdr:sp>
    <xdr:clientData/>
  </xdr:twoCellAnchor>
  <xdr:twoCellAnchor>
    <xdr:from>
      <xdr:col>6</xdr:col>
      <xdr:colOff>0</xdr:colOff>
      <xdr:row>17</xdr:row>
      <xdr:rowOff>1171575</xdr:rowOff>
    </xdr:from>
    <xdr:to>
      <xdr:col>6</xdr:col>
      <xdr:colOff>0</xdr:colOff>
      <xdr:row>18</xdr:row>
      <xdr:rowOff>142875</xdr:rowOff>
    </xdr:to>
    <xdr:sp macro="" textlink="">
      <xdr:nvSpPr>
        <xdr:cNvPr id="381" name="Oval 141"/>
        <xdr:cNvSpPr>
          <a:spLocks noChangeArrowheads="1"/>
        </xdr:cNvSpPr>
      </xdr:nvSpPr>
      <xdr:spPr bwMode="auto">
        <a:xfrm>
          <a:off x="9134475" y="4657725"/>
          <a:ext cx="0" cy="142875"/>
        </a:xfrm>
        <a:prstGeom prst="ellipse">
          <a:avLst/>
        </a:prstGeom>
        <a:solidFill>
          <a:srgbClr val="FFFFFF"/>
        </a:solidFill>
        <a:ln w="9525">
          <a:solidFill>
            <a:srgbClr val="000000"/>
          </a:solidFill>
          <a:round/>
          <a:headEnd/>
          <a:tailEnd/>
        </a:ln>
      </xdr:spPr>
      <xdr:txBody>
        <a:bodyPr vertOverflow="clip" wrap="square" lIns="91440" tIns="45720" rIns="91440" bIns="45720" anchor="t" upright="1"/>
        <a:lstStyle/>
        <a:p>
          <a:pPr marL="0" marR="0" lvl="0" indent="0" algn="l" defTabSz="914400" rtl="1" eaLnBrk="1" fontAlgn="auto" latinLnBrk="0" hangingPunct="1">
            <a:lnSpc>
              <a:spcPct val="1000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23</a:t>
          </a:r>
        </a:p>
        <a:p>
          <a:pPr marL="0" marR="0" lvl="0" indent="0" algn="l" defTabSz="914400" rtl="1" eaLnBrk="1" fontAlgn="auto" latinLnBrk="0" hangingPunct="1">
            <a:lnSpc>
              <a:spcPct val="1000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23</a:t>
          </a:r>
        </a:p>
      </xdr:txBody>
    </xdr:sp>
    <xdr:clientData/>
  </xdr:twoCellAnchor>
  <xdr:twoCellAnchor>
    <xdr:from>
      <xdr:col>6</xdr:col>
      <xdr:colOff>0</xdr:colOff>
      <xdr:row>17</xdr:row>
      <xdr:rowOff>1171575</xdr:rowOff>
    </xdr:from>
    <xdr:to>
      <xdr:col>6</xdr:col>
      <xdr:colOff>0</xdr:colOff>
      <xdr:row>18</xdr:row>
      <xdr:rowOff>142875</xdr:rowOff>
    </xdr:to>
    <xdr:sp macro="" textlink="">
      <xdr:nvSpPr>
        <xdr:cNvPr id="382" name="Oval 142"/>
        <xdr:cNvSpPr>
          <a:spLocks noChangeArrowheads="1"/>
        </xdr:cNvSpPr>
      </xdr:nvSpPr>
      <xdr:spPr bwMode="auto">
        <a:xfrm>
          <a:off x="9134475" y="4657725"/>
          <a:ext cx="0" cy="142875"/>
        </a:xfrm>
        <a:prstGeom prst="ellipse">
          <a:avLst/>
        </a:prstGeom>
        <a:solidFill>
          <a:srgbClr val="FFFFFF"/>
        </a:solidFill>
        <a:ln w="9525">
          <a:solidFill>
            <a:srgbClr val="000000"/>
          </a:solidFill>
          <a:round/>
          <a:headEnd/>
          <a:tailEnd/>
        </a:ln>
      </xdr:spPr>
      <xdr:txBody>
        <a:bodyPr vertOverflow="clip" wrap="square" lIns="91440" tIns="45720" rIns="91440" bIns="45720" anchor="t" upright="1"/>
        <a:lstStyle/>
        <a:p>
          <a:pPr marL="0" marR="0" lvl="0" indent="0" algn="l" defTabSz="914400" rtl="1" eaLnBrk="1" fontAlgn="auto" latinLnBrk="0" hangingPunct="1">
            <a:lnSpc>
              <a:spcPct val="1000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24</a:t>
          </a:r>
        </a:p>
      </xdr:txBody>
    </xdr:sp>
    <xdr:clientData/>
  </xdr:twoCellAnchor>
  <xdr:twoCellAnchor>
    <xdr:from>
      <xdr:col>6</xdr:col>
      <xdr:colOff>0</xdr:colOff>
      <xdr:row>17</xdr:row>
      <xdr:rowOff>1038225</xdr:rowOff>
    </xdr:from>
    <xdr:to>
      <xdr:col>6</xdr:col>
      <xdr:colOff>0</xdr:colOff>
      <xdr:row>18</xdr:row>
      <xdr:rowOff>9525</xdr:rowOff>
    </xdr:to>
    <xdr:sp macro="" textlink="">
      <xdr:nvSpPr>
        <xdr:cNvPr id="383" name="Oval 143"/>
        <xdr:cNvSpPr>
          <a:spLocks noChangeArrowheads="1"/>
        </xdr:cNvSpPr>
      </xdr:nvSpPr>
      <xdr:spPr bwMode="auto">
        <a:xfrm>
          <a:off x="9134475" y="4657725"/>
          <a:ext cx="0" cy="9525"/>
        </a:xfrm>
        <a:prstGeom prst="ellipse">
          <a:avLst/>
        </a:prstGeom>
        <a:solidFill>
          <a:srgbClr val="FFFFFF"/>
        </a:solidFill>
        <a:ln w="9525">
          <a:solidFill>
            <a:srgbClr val="000000"/>
          </a:solidFill>
          <a:round/>
          <a:headEnd/>
          <a:tailEnd/>
        </a:ln>
      </xdr:spPr>
      <xdr:txBody>
        <a:bodyPr vertOverflow="clip" wrap="square" lIns="91440" tIns="45720" rIns="91440" bIns="45720" anchor="t" upright="1"/>
        <a:lstStyle/>
        <a:p>
          <a:pPr marL="0" marR="0" lvl="0" indent="0" algn="dist" defTabSz="914400" rtl="1" eaLnBrk="1" fontAlgn="auto" latinLnBrk="0" hangingPunct="1">
            <a:lnSpc>
              <a:spcPct val="1000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2525</a:t>
          </a:r>
        </a:p>
        <a:p>
          <a:pPr marL="0" marR="0" lvl="0" indent="0" algn="dist" defTabSz="914400" rtl="1" eaLnBrk="1" fontAlgn="auto" latinLnBrk="0" hangingPunct="1">
            <a:lnSpc>
              <a:spcPct val="100000"/>
            </a:lnSpc>
            <a:spcBef>
              <a:spcPts val="0"/>
            </a:spcBef>
            <a:spcAft>
              <a:spcPts val="0"/>
            </a:spcAft>
            <a:buClrTx/>
            <a:buSzTx/>
            <a:buFontTx/>
            <a:buNone/>
            <a:tabLst/>
            <a:defRPr sz="1000"/>
          </a:pPr>
          <a:r>
            <a:rPr kumimoji="0" lang="es-CO" sz="700" b="0" i="0" u="none" strike="noStrike" kern="0" cap="none" spc="0" normalizeH="0" baseline="0" noProof="0">
              <a:ln>
                <a:noFill/>
              </a:ln>
              <a:solidFill>
                <a:srgbClr val="000000"/>
              </a:solidFill>
              <a:effectLst/>
              <a:uLnTx/>
              <a:uFillTx/>
              <a:latin typeface="Arial"/>
              <a:cs typeface="Arial"/>
            </a:rPr>
            <a:t>85</a:t>
          </a: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2"/>
  <sheetViews>
    <sheetView topLeftCell="A13" workbookViewId="0">
      <selection activeCell="J30" sqref="J30"/>
    </sheetView>
  </sheetViews>
  <sheetFormatPr baseColWidth="10" defaultRowHeight="12.75" x14ac:dyDescent="0.2"/>
  <cols>
    <col min="1" max="1" width="14.140625" style="285" customWidth="1"/>
    <col min="2" max="3" width="21" style="274" customWidth="1"/>
    <col min="4" max="4" width="40.5703125" style="274" customWidth="1"/>
    <col min="5" max="7" width="16.7109375" style="282" customWidth="1"/>
    <col min="8" max="10" width="14.7109375" style="274" bestFit="1" customWidth="1"/>
    <col min="11" max="11" width="11.85546875" style="274" bestFit="1" customWidth="1"/>
    <col min="12" max="16384" width="11.42578125" style="274"/>
  </cols>
  <sheetData>
    <row r="1" spans="1:11" s="273" customFormat="1" x14ac:dyDescent="0.2">
      <c r="A1" s="491" t="s">
        <v>838</v>
      </c>
      <c r="B1" s="491"/>
      <c r="C1" s="491"/>
      <c r="D1" s="491"/>
      <c r="E1" s="491"/>
      <c r="F1" s="491"/>
      <c r="G1" s="491"/>
    </row>
    <row r="2" spans="1:11" x14ac:dyDescent="0.2">
      <c r="A2" s="491" t="s">
        <v>1106</v>
      </c>
      <c r="B2" s="491"/>
      <c r="C2" s="491"/>
      <c r="D2" s="491"/>
      <c r="E2" s="491"/>
      <c r="F2" s="491"/>
      <c r="G2" s="491"/>
    </row>
    <row r="4" spans="1:11" s="273" customFormat="1" ht="25.5" x14ac:dyDescent="0.2">
      <c r="A4" s="272" t="s">
        <v>839</v>
      </c>
      <c r="B4" s="495" t="s">
        <v>840</v>
      </c>
      <c r="C4" s="496"/>
      <c r="D4" s="497"/>
      <c r="E4" s="286" t="s">
        <v>21</v>
      </c>
      <c r="F4" s="286" t="s">
        <v>414</v>
      </c>
      <c r="G4" s="188" t="s">
        <v>1084</v>
      </c>
    </row>
    <row r="5" spans="1:11" s="273" customFormat="1" x14ac:dyDescent="0.2">
      <c r="A5" s="492" t="s">
        <v>841</v>
      </c>
      <c r="B5" s="493"/>
      <c r="C5" s="493"/>
      <c r="D5" s="494"/>
      <c r="E5" s="275">
        <f t="shared" ref="E5:F5" si="0">SUM(E6+E35+E45+E47+E49+E51)</f>
        <v>331384359000</v>
      </c>
      <c r="F5" s="275">
        <f t="shared" si="0"/>
        <v>19189641000</v>
      </c>
      <c r="G5" s="275">
        <f>SUM(G6+G35+G45+G47+G49+G51)</f>
        <v>350574000000</v>
      </c>
      <c r="H5" s="276"/>
      <c r="J5" s="276"/>
      <c r="K5" s="276"/>
    </row>
    <row r="6" spans="1:11" s="273" customFormat="1" x14ac:dyDescent="0.2">
      <c r="A6" s="488" t="s">
        <v>842</v>
      </c>
      <c r="B6" s="489"/>
      <c r="C6" s="489"/>
      <c r="D6" s="490"/>
      <c r="E6" s="277">
        <f t="shared" ref="E6:F6" si="1">SUM(E7+E16+E27+E32)</f>
        <v>299648509000</v>
      </c>
      <c r="F6" s="277">
        <f t="shared" si="1"/>
        <v>17366491000</v>
      </c>
      <c r="G6" s="277">
        <f>SUM(G7+G16+G27+G32)</f>
        <v>317015000000</v>
      </c>
      <c r="I6" s="276"/>
    </row>
    <row r="7" spans="1:11" s="273" customFormat="1" x14ac:dyDescent="0.2">
      <c r="A7" s="485" t="s">
        <v>843</v>
      </c>
      <c r="B7" s="486"/>
      <c r="C7" s="486"/>
      <c r="D7" s="487"/>
      <c r="E7" s="278">
        <f t="shared" ref="E7:F7" si="2">SUM(E8:E15)</f>
        <v>202057509000</v>
      </c>
      <c r="F7" s="278">
        <f t="shared" si="2"/>
        <v>9516491000</v>
      </c>
      <c r="G7" s="278">
        <f>SUM(G8:G15)</f>
        <v>211574000000</v>
      </c>
      <c r="H7" s="112"/>
    </row>
    <row r="8" spans="1:11" x14ac:dyDescent="0.2">
      <c r="A8" s="279">
        <v>111608106</v>
      </c>
      <c r="B8" s="280" t="s">
        <v>13</v>
      </c>
      <c r="C8" s="280"/>
      <c r="D8" s="280"/>
      <c r="E8" s="281">
        <v>141509000000</v>
      </c>
      <c r="F8" s="281"/>
      <c r="G8" s="281">
        <f>SUM(E8:F8)</f>
        <v>141509000000</v>
      </c>
    </row>
    <row r="9" spans="1:11" x14ac:dyDescent="0.2">
      <c r="A9" s="279">
        <v>111608504</v>
      </c>
      <c r="B9" s="280" t="s">
        <v>844</v>
      </c>
      <c r="C9" s="280"/>
      <c r="D9" s="280"/>
      <c r="E9" s="281">
        <v>12000000000</v>
      </c>
      <c r="F9" s="281"/>
      <c r="G9" s="281">
        <f t="shared" ref="G9:G15" si="3">SUM(E9:F9)</f>
        <v>12000000000</v>
      </c>
      <c r="H9" s="282"/>
      <c r="J9" s="283"/>
    </row>
    <row r="10" spans="1:11" x14ac:dyDescent="0.2">
      <c r="A10" s="279">
        <v>113608002</v>
      </c>
      <c r="B10" s="280" t="s">
        <v>42</v>
      </c>
      <c r="C10" s="280"/>
      <c r="D10" s="280"/>
      <c r="E10" s="281">
        <v>795000000</v>
      </c>
      <c r="F10" s="281">
        <v>2324000000</v>
      </c>
      <c r="G10" s="281">
        <f t="shared" si="3"/>
        <v>3119000000</v>
      </c>
    </row>
    <row r="11" spans="1:11" x14ac:dyDescent="0.2">
      <c r="A11" s="279">
        <v>113608003</v>
      </c>
      <c r="B11" s="280" t="s">
        <v>26</v>
      </c>
      <c r="C11" s="280"/>
      <c r="D11" s="280"/>
      <c r="E11" s="293">
        <v>31553509000</v>
      </c>
      <c r="F11" s="281">
        <v>4643491000</v>
      </c>
      <c r="G11" s="281">
        <f t="shared" si="3"/>
        <v>36197000000</v>
      </c>
    </row>
    <row r="12" spans="1:11" x14ac:dyDescent="0.2">
      <c r="A12" s="279">
        <v>113608119</v>
      </c>
      <c r="B12" s="280" t="s">
        <v>48</v>
      </c>
      <c r="C12" s="280"/>
      <c r="D12" s="280"/>
      <c r="E12" s="281">
        <v>6109000000</v>
      </c>
      <c r="F12" s="281">
        <v>1273000000</v>
      </c>
      <c r="G12" s="281">
        <f t="shared" si="3"/>
        <v>7382000000</v>
      </c>
      <c r="H12" s="284"/>
      <c r="J12" s="282"/>
    </row>
    <row r="13" spans="1:11" x14ac:dyDescent="0.2">
      <c r="A13" s="279">
        <v>113608516</v>
      </c>
      <c r="B13" s="280" t="s">
        <v>845</v>
      </c>
      <c r="C13" s="280"/>
      <c r="D13" s="280"/>
      <c r="E13" s="281">
        <v>8000000000</v>
      </c>
      <c r="F13" s="281"/>
      <c r="G13" s="281">
        <f t="shared" si="3"/>
        <v>8000000000</v>
      </c>
      <c r="J13" s="282"/>
    </row>
    <row r="14" spans="1:11" x14ac:dyDescent="0.2">
      <c r="A14" s="279">
        <v>123608001</v>
      </c>
      <c r="B14" s="280" t="s">
        <v>77</v>
      </c>
      <c r="C14" s="280"/>
      <c r="D14" s="280"/>
      <c r="E14" s="281">
        <v>150000000</v>
      </c>
      <c r="F14" s="281">
        <v>950000000</v>
      </c>
      <c r="G14" s="281">
        <f t="shared" si="3"/>
        <v>1100000000</v>
      </c>
    </row>
    <row r="15" spans="1:11" x14ac:dyDescent="0.2">
      <c r="A15" s="279">
        <v>450608001</v>
      </c>
      <c r="B15" s="280" t="s">
        <v>846</v>
      </c>
      <c r="C15" s="280"/>
      <c r="D15" s="280"/>
      <c r="E15" s="281">
        <v>1941000000</v>
      </c>
      <c r="F15" s="281">
        <v>326000000</v>
      </c>
      <c r="G15" s="281">
        <f t="shared" si="3"/>
        <v>2267000000</v>
      </c>
    </row>
    <row r="16" spans="1:11" s="273" customFormat="1" x14ac:dyDescent="0.2">
      <c r="A16" s="485" t="s">
        <v>847</v>
      </c>
      <c r="B16" s="486"/>
      <c r="C16" s="486"/>
      <c r="D16" s="487"/>
      <c r="E16" s="278">
        <f t="shared" ref="E16:F16" si="4">SUM(E17:E26)</f>
        <v>54522000000</v>
      </c>
      <c r="F16" s="278">
        <f t="shared" si="4"/>
        <v>6667000000</v>
      </c>
      <c r="G16" s="278">
        <f>SUM(G17:G26)</f>
        <v>61189000000</v>
      </c>
    </row>
    <row r="17" spans="1:7" x14ac:dyDescent="0.2">
      <c r="A17" s="279">
        <v>211608028</v>
      </c>
      <c r="B17" s="280" t="s">
        <v>352</v>
      </c>
      <c r="C17" s="280"/>
      <c r="D17" s="280"/>
      <c r="E17" s="281">
        <v>9230000000</v>
      </c>
      <c r="F17" s="281">
        <v>180000000</v>
      </c>
      <c r="G17" s="281">
        <f t="shared" ref="G17:G26" si="5">SUM(E17:F17)</f>
        <v>9410000000</v>
      </c>
    </row>
    <row r="18" spans="1:7" x14ac:dyDescent="0.2">
      <c r="A18" s="279">
        <v>213608001</v>
      </c>
      <c r="B18" s="280" t="s">
        <v>345</v>
      </c>
      <c r="C18" s="280"/>
      <c r="D18" s="280"/>
      <c r="E18" s="281">
        <v>1880000000</v>
      </c>
      <c r="F18" s="281">
        <v>120000000</v>
      </c>
      <c r="G18" s="281">
        <f t="shared" si="5"/>
        <v>2000000000</v>
      </c>
    </row>
    <row r="19" spans="1:7" x14ac:dyDescent="0.2">
      <c r="A19" s="279">
        <v>213608004</v>
      </c>
      <c r="B19" s="280" t="s">
        <v>346</v>
      </c>
      <c r="C19" s="280"/>
      <c r="D19" s="280"/>
      <c r="E19" s="281">
        <v>5000000000</v>
      </c>
      <c r="F19" s="281"/>
      <c r="G19" s="281">
        <f t="shared" si="5"/>
        <v>5000000000</v>
      </c>
    </row>
    <row r="20" spans="1:7" x14ac:dyDescent="0.2">
      <c r="A20" s="279">
        <v>213608005</v>
      </c>
      <c r="B20" s="280" t="s">
        <v>351</v>
      </c>
      <c r="C20" s="280"/>
      <c r="D20" s="280"/>
      <c r="E20" s="281">
        <v>4800000000</v>
      </c>
      <c r="F20" s="281"/>
      <c r="G20" s="281">
        <f t="shared" si="5"/>
        <v>4800000000</v>
      </c>
    </row>
    <row r="21" spans="1:7" x14ac:dyDescent="0.2">
      <c r="A21" s="279">
        <v>213608007</v>
      </c>
      <c r="B21" s="280" t="s">
        <v>367</v>
      </c>
      <c r="C21" s="280"/>
      <c r="D21" s="280"/>
      <c r="E21" s="281">
        <v>988000000</v>
      </c>
      <c r="F21" s="281">
        <v>712000000</v>
      </c>
      <c r="G21" s="281">
        <f t="shared" si="5"/>
        <v>1700000000</v>
      </c>
    </row>
    <row r="22" spans="1:7" x14ac:dyDescent="0.2">
      <c r="A22" s="279">
        <v>213608009</v>
      </c>
      <c r="B22" s="287" t="s">
        <v>848</v>
      </c>
      <c r="C22" s="288"/>
      <c r="D22" s="289"/>
      <c r="E22" s="281">
        <v>21053000000</v>
      </c>
      <c r="F22" s="281"/>
      <c r="G22" s="281">
        <f t="shared" si="5"/>
        <v>21053000000</v>
      </c>
    </row>
    <row r="23" spans="1:7" x14ac:dyDescent="0.2">
      <c r="A23" s="279">
        <v>213608010</v>
      </c>
      <c r="B23" s="280" t="s">
        <v>1085</v>
      </c>
      <c r="C23" s="280"/>
      <c r="D23" s="280"/>
      <c r="E23" s="281">
        <v>3709000000</v>
      </c>
      <c r="F23" s="281">
        <v>5383000000</v>
      </c>
      <c r="G23" s="281">
        <f t="shared" si="5"/>
        <v>9092000000</v>
      </c>
    </row>
    <row r="24" spans="1:7" x14ac:dyDescent="0.2">
      <c r="A24" s="279">
        <v>213608011</v>
      </c>
      <c r="B24" s="280" t="s">
        <v>356</v>
      </c>
      <c r="C24" s="280"/>
      <c r="D24" s="280"/>
      <c r="E24" s="281">
        <v>3434000000</v>
      </c>
      <c r="F24" s="281"/>
      <c r="G24" s="281">
        <f t="shared" si="5"/>
        <v>3434000000</v>
      </c>
    </row>
    <row r="25" spans="1:7" x14ac:dyDescent="0.2">
      <c r="A25" s="279">
        <v>213608012</v>
      </c>
      <c r="B25" s="280" t="s">
        <v>344</v>
      </c>
      <c r="C25" s="280"/>
      <c r="D25" s="280"/>
      <c r="E25" s="281">
        <v>3928000000</v>
      </c>
      <c r="F25" s="281">
        <v>272000000</v>
      </c>
      <c r="G25" s="281">
        <f t="shared" si="5"/>
        <v>4200000000</v>
      </c>
    </row>
    <row r="26" spans="1:7" x14ac:dyDescent="0.2">
      <c r="A26" s="279">
        <v>213608015</v>
      </c>
      <c r="B26" s="280" t="s">
        <v>354</v>
      </c>
      <c r="C26" s="280"/>
      <c r="D26" s="280"/>
      <c r="E26" s="281">
        <v>500000000</v>
      </c>
      <c r="F26" s="281"/>
      <c r="G26" s="281">
        <f t="shared" si="5"/>
        <v>500000000</v>
      </c>
    </row>
    <row r="27" spans="1:7" s="273" customFormat="1" x14ac:dyDescent="0.2">
      <c r="A27" s="485" t="s">
        <v>850</v>
      </c>
      <c r="B27" s="486"/>
      <c r="C27" s="486"/>
      <c r="D27" s="487"/>
      <c r="E27" s="278">
        <f t="shared" ref="E27:F27" si="6">SUM(E28:E31)</f>
        <v>36428000000</v>
      </c>
      <c r="F27" s="278">
        <f t="shared" si="6"/>
        <v>524000000</v>
      </c>
      <c r="G27" s="278">
        <f>SUM(G28:G31)</f>
        <v>36952000000</v>
      </c>
    </row>
    <row r="28" spans="1:7" x14ac:dyDescent="0.2">
      <c r="A28" s="279">
        <v>211608031</v>
      </c>
      <c r="B28" s="280" t="s">
        <v>851</v>
      </c>
      <c r="C28" s="280"/>
      <c r="D28" s="280"/>
      <c r="E28" s="281">
        <v>2781000000</v>
      </c>
      <c r="F28" s="281">
        <v>184000000</v>
      </c>
      <c r="G28" s="281">
        <f t="shared" ref="G28:G31" si="7">SUM(E28:F28)</f>
        <v>2965000000</v>
      </c>
    </row>
    <row r="29" spans="1:7" x14ac:dyDescent="0.2">
      <c r="A29" s="279">
        <v>211608034</v>
      </c>
      <c r="B29" s="280" t="s">
        <v>852</v>
      </c>
      <c r="C29" s="280"/>
      <c r="D29" s="280"/>
      <c r="E29" s="281">
        <v>29448000000</v>
      </c>
      <c r="F29" s="281">
        <v>310000000</v>
      </c>
      <c r="G29" s="281">
        <f t="shared" si="7"/>
        <v>29758000000</v>
      </c>
    </row>
    <row r="30" spans="1:7" x14ac:dyDescent="0.2">
      <c r="A30" s="279">
        <v>213608008</v>
      </c>
      <c r="B30" s="280" t="s">
        <v>853</v>
      </c>
      <c r="C30" s="280"/>
      <c r="D30" s="280"/>
      <c r="E30" s="281">
        <v>2029000000</v>
      </c>
      <c r="F30" s="281"/>
      <c r="G30" s="281">
        <f t="shared" si="7"/>
        <v>2029000000</v>
      </c>
    </row>
    <row r="31" spans="1:7" x14ac:dyDescent="0.2">
      <c r="A31" s="279">
        <v>213608014</v>
      </c>
      <c r="B31" s="280" t="s">
        <v>854</v>
      </c>
      <c r="C31" s="280"/>
      <c r="D31" s="280"/>
      <c r="E31" s="281">
        <v>2170000000</v>
      </c>
      <c r="F31" s="281">
        <v>30000000</v>
      </c>
      <c r="G31" s="281">
        <f t="shared" si="7"/>
        <v>2200000000</v>
      </c>
    </row>
    <row r="32" spans="1:7" s="273" customFormat="1" x14ac:dyDescent="0.2">
      <c r="A32" s="485" t="s">
        <v>855</v>
      </c>
      <c r="B32" s="486"/>
      <c r="C32" s="486"/>
      <c r="D32" s="487"/>
      <c r="E32" s="278">
        <f t="shared" ref="E32:F32" si="8">SUM(E33:E34)</f>
        <v>6641000000</v>
      </c>
      <c r="F32" s="278">
        <f t="shared" si="8"/>
        <v>659000000</v>
      </c>
      <c r="G32" s="278">
        <f>SUM(G33:G34)</f>
        <v>7300000000</v>
      </c>
    </row>
    <row r="33" spans="1:7" x14ac:dyDescent="0.2">
      <c r="A33" s="279">
        <v>213608002</v>
      </c>
      <c r="B33" s="280" t="s">
        <v>856</v>
      </c>
      <c r="C33" s="280"/>
      <c r="D33" s="280"/>
      <c r="E33" s="281">
        <v>3300000000</v>
      </c>
      <c r="F33" s="281"/>
      <c r="G33" s="281">
        <f t="shared" ref="G33:G34" si="9">SUM(E33:F33)</f>
        <v>3300000000</v>
      </c>
    </row>
    <row r="34" spans="1:7" x14ac:dyDescent="0.2">
      <c r="A34" s="279">
        <v>213608003</v>
      </c>
      <c r="B34" s="280" t="s">
        <v>857</v>
      </c>
      <c r="C34" s="280"/>
      <c r="D34" s="280"/>
      <c r="E34" s="281">
        <v>3341000000</v>
      </c>
      <c r="F34" s="281">
        <v>659000000</v>
      </c>
      <c r="G34" s="281">
        <f t="shared" si="9"/>
        <v>4000000000</v>
      </c>
    </row>
    <row r="35" spans="1:7" s="273" customFormat="1" x14ac:dyDescent="0.2">
      <c r="A35" s="488" t="s">
        <v>858</v>
      </c>
      <c r="B35" s="489"/>
      <c r="C35" s="489"/>
      <c r="D35" s="490"/>
      <c r="E35" s="277">
        <f t="shared" ref="E35:F35" si="10">SUM(E36+E38+E41+E43)</f>
        <v>22873000000</v>
      </c>
      <c r="F35" s="277">
        <f t="shared" si="10"/>
        <v>1498000000</v>
      </c>
      <c r="G35" s="277">
        <f>SUM(G36+G38+G41+G43)</f>
        <v>24371000000</v>
      </c>
    </row>
    <row r="36" spans="1:7" s="273" customFormat="1" x14ac:dyDescent="0.2">
      <c r="A36" s="485" t="s">
        <v>859</v>
      </c>
      <c r="B36" s="486"/>
      <c r="C36" s="486"/>
      <c r="D36" s="487"/>
      <c r="E36" s="278">
        <f t="shared" ref="E36:F36" si="11">SUM(E37)</f>
        <v>3517000000</v>
      </c>
      <c r="F36" s="278">
        <f t="shared" si="11"/>
        <v>0</v>
      </c>
      <c r="G36" s="278">
        <f>SUM(G37)</f>
        <v>3517000000</v>
      </c>
    </row>
    <row r="37" spans="1:7" x14ac:dyDescent="0.2">
      <c r="A37" s="279">
        <v>510608004</v>
      </c>
      <c r="B37" s="290" t="s">
        <v>405</v>
      </c>
      <c r="C37" s="291"/>
      <c r="D37" s="292"/>
      <c r="E37" s="281">
        <v>3517000000</v>
      </c>
      <c r="F37" s="281"/>
      <c r="G37" s="281">
        <f>SUM(E37:F37)</f>
        <v>3517000000</v>
      </c>
    </row>
    <row r="38" spans="1:7" s="273" customFormat="1" x14ac:dyDescent="0.2">
      <c r="A38" s="485" t="s">
        <v>860</v>
      </c>
      <c r="B38" s="486"/>
      <c r="C38" s="486"/>
      <c r="D38" s="487"/>
      <c r="E38" s="278">
        <f t="shared" ref="E38:F38" si="12">SUM(E39:E40)</f>
        <v>13097000000</v>
      </c>
      <c r="F38" s="278">
        <f t="shared" si="12"/>
        <v>0</v>
      </c>
      <c r="G38" s="278">
        <f>SUM(G39:G40)</f>
        <v>13097000000</v>
      </c>
    </row>
    <row r="39" spans="1:7" x14ac:dyDescent="0.2">
      <c r="A39" s="279">
        <v>211608023</v>
      </c>
      <c r="B39" s="280" t="s">
        <v>861</v>
      </c>
      <c r="C39" s="280"/>
      <c r="D39" s="280"/>
      <c r="E39" s="281">
        <v>8000000000</v>
      </c>
      <c r="F39" s="281"/>
      <c r="G39" s="281">
        <f t="shared" ref="G39:G40" si="13">SUM(E39:F39)</f>
        <v>8000000000</v>
      </c>
    </row>
    <row r="40" spans="1:7" x14ac:dyDescent="0.2">
      <c r="A40" s="279">
        <v>212608004</v>
      </c>
      <c r="B40" s="280" t="s">
        <v>862</v>
      </c>
      <c r="C40" s="280"/>
      <c r="D40" s="280"/>
      <c r="E40" s="281">
        <v>5097000000</v>
      </c>
      <c r="F40" s="281"/>
      <c r="G40" s="281">
        <f t="shared" si="13"/>
        <v>5097000000</v>
      </c>
    </row>
    <row r="41" spans="1:7" s="273" customFormat="1" x14ac:dyDescent="0.2">
      <c r="A41" s="485" t="s">
        <v>863</v>
      </c>
      <c r="B41" s="486"/>
      <c r="C41" s="486"/>
      <c r="D41" s="487"/>
      <c r="E41" s="278">
        <f t="shared" ref="E41:F41" si="14">SUM(E42)</f>
        <v>5757000000</v>
      </c>
      <c r="F41" s="278">
        <f t="shared" si="14"/>
        <v>0</v>
      </c>
      <c r="G41" s="278">
        <f>SUM(G42)</f>
        <v>5757000000</v>
      </c>
    </row>
    <row r="42" spans="1:7" x14ac:dyDescent="0.2">
      <c r="A42" s="279">
        <v>112608001</v>
      </c>
      <c r="B42" s="280" t="s">
        <v>94</v>
      </c>
      <c r="C42" s="280"/>
      <c r="D42" s="280"/>
      <c r="E42" s="281">
        <v>5757000000</v>
      </c>
      <c r="F42" s="281"/>
      <c r="G42" s="281">
        <f>SUM(E42:F42)</f>
        <v>5757000000</v>
      </c>
    </row>
    <row r="43" spans="1:7" s="273" customFormat="1" x14ac:dyDescent="0.2">
      <c r="A43" s="485" t="s">
        <v>864</v>
      </c>
      <c r="B43" s="486"/>
      <c r="C43" s="486"/>
      <c r="D43" s="487"/>
      <c r="E43" s="278">
        <f t="shared" ref="E43:F43" si="15">SUM(E44)</f>
        <v>502000000</v>
      </c>
      <c r="F43" s="278">
        <f t="shared" si="15"/>
        <v>1498000000</v>
      </c>
      <c r="G43" s="278">
        <f>SUM(G44)</f>
        <v>2000000000</v>
      </c>
    </row>
    <row r="44" spans="1:7" x14ac:dyDescent="0.2">
      <c r="A44" s="279">
        <v>320608001</v>
      </c>
      <c r="B44" s="290" t="s">
        <v>326</v>
      </c>
      <c r="C44" s="291"/>
      <c r="D44" s="292"/>
      <c r="E44" s="281">
        <v>502000000</v>
      </c>
      <c r="F44" s="281">
        <v>1498000000</v>
      </c>
      <c r="G44" s="281">
        <f>SUM(E44:F44)</f>
        <v>2000000000</v>
      </c>
    </row>
    <row r="45" spans="1:7" s="273" customFormat="1" x14ac:dyDescent="0.2">
      <c r="A45" s="488" t="s">
        <v>865</v>
      </c>
      <c r="B45" s="489"/>
      <c r="C45" s="489"/>
      <c r="D45" s="490"/>
      <c r="E45" s="277">
        <f t="shared" ref="E45:F45" si="16">SUM(E46)</f>
        <v>1102850000</v>
      </c>
      <c r="F45" s="277">
        <f t="shared" si="16"/>
        <v>97150000</v>
      </c>
      <c r="G45" s="277">
        <f>SUM(G46)</f>
        <v>1200000000</v>
      </c>
    </row>
    <row r="46" spans="1:7" x14ac:dyDescent="0.2">
      <c r="A46" s="279">
        <v>510608017</v>
      </c>
      <c r="B46" s="280" t="s">
        <v>391</v>
      </c>
      <c r="C46" s="280"/>
      <c r="D46" s="280"/>
      <c r="E46" s="281">
        <v>1102850000</v>
      </c>
      <c r="F46" s="281">
        <v>97150000</v>
      </c>
      <c r="G46" s="281">
        <f>SUM(E46:F46)</f>
        <v>1200000000</v>
      </c>
    </row>
    <row r="47" spans="1:7" s="273" customFormat="1" x14ac:dyDescent="0.2">
      <c r="A47" s="488" t="s">
        <v>866</v>
      </c>
      <c r="B47" s="489"/>
      <c r="C47" s="489"/>
      <c r="D47" s="490"/>
      <c r="E47" s="277">
        <f t="shared" ref="E47:F47" si="17">SUM(E48)</f>
        <v>2500000000</v>
      </c>
      <c r="F47" s="277">
        <f t="shared" si="17"/>
        <v>0</v>
      </c>
      <c r="G47" s="277">
        <f>SUM(G48)</f>
        <v>2500000000</v>
      </c>
    </row>
    <row r="48" spans="1:7" x14ac:dyDescent="0.2">
      <c r="A48" s="279">
        <v>213608013</v>
      </c>
      <c r="B48" s="290" t="s">
        <v>412</v>
      </c>
      <c r="C48" s="291"/>
      <c r="D48" s="292"/>
      <c r="E48" s="281">
        <v>2500000000</v>
      </c>
      <c r="F48" s="281"/>
      <c r="G48" s="281">
        <f>SUM(E48:F48)</f>
        <v>2500000000</v>
      </c>
    </row>
    <row r="49" spans="1:7" s="273" customFormat="1" x14ac:dyDescent="0.2">
      <c r="A49" s="488" t="s">
        <v>867</v>
      </c>
      <c r="B49" s="489"/>
      <c r="C49" s="489"/>
      <c r="D49" s="490"/>
      <c r="E49" s="277">
        <f t="shared" ref="E49:F49" si="18">SUM(E50)</f>
        <v>5000000000</v>
      </c>
      <c r="F49" s="277">
        <f t="shared" si="18"/>
        <v>228000000</v>
      </c>
      <c r="G49" s="277">
        <f>SUM(G50)</f>
        <v>5228000000</v>
      </c>
    </row>
    <row r="50" spans="1:7" x14ac:dyDescent="0.2">
      <c r="A50" s="279">
        <v>510608002</v>
      </c>
      <c r="B50" s="290" t="s">
        <v>371</v>
      </c>
      <c r="C50" s="291"/>
      <c r="D50" s="292"/>
      <c r="E50" s="281">
        <v>5000000000</v>
      </c>
      <c r="F50" s="281">
        <v>228000000</v>
      </c>
      <c r="G50" s="281">
        <f>SUM(E50:F50)</f>
        <v>5228000000</v>
      </c>
    </row>
    <row r="51" spans="1:7" s="273" customFormat="1" x14ac:dyDescent="0.2">
      <c r="A51" s="488" t="s">
        <v>868</v>
      </c>
      <c r="B51" s="489"/>
      <c r="C51" s="489"/>
      <c r="D51" s="490"/>
      <c r="E51" s="277">
        <f t="shared" ref="E51:F51" si="19">SUM(E52)</f>
        <v>260000000</v>
      </c>
      <c r="F51" s="277">
        <f t="shared" si="19"/>
        <v>0</v>
      </c>
      <c r="G51" s="277">
        <f>SUM(G52)</f>
        <v>260000000</v>
      </c>
    </row>
    <row r="52" spans="1:7" x14ac:dyDescent="0.2">
      <c r="A52" s="279">
        <v>111608010</v>
      </c>
      <c r="B52" s="280" t="s">
        <v>384</v>
      </c>
      <c r="C52" s="280"/>
      <c r="D52" s="280"/>
      <c r="E52" s="281">
        <v>260000000</v>
      </c>
      <c r="F52" s="281"/>
      <c r="G52" s="281">
        <f>SUM(E52:F52)</f>
        <v>260000000</v>
      </c>
    </row>
  </sheetData>
  <mergeCells count="18">
    <mergeCell ref="A41:D41"/>
    <mergeCell ref="A1:G1"/>
    <mergeCell ref="A2:G2"/>
    <mergeCell ref="A5:D5"/>
    <mergeCell ref="A6:D6"/>
    <mergeCell ref="A7:D7"/>
    <mergeCell ref="A16:D16"/>
    <mergeCell ref="A27:D27"/>
    <mergeCell ref="A32:D32"/>
    <mergeCell ref="A35:D35"/>
    <mergeCell ref="A36:D36"/>
    <mergeCell ref="A38:D38"/>
    <mergeCell ref="B4:D4"/>
    <mergeCell ref="A43:D43"/>
    <mergeCell ref="A45:D45"/>
    <mergeCell ref="A47:D47"/>
    <mergeCell ref="A49:D49"/>
    <mergeCell ref="A51:D51"/>
  </mergeCells>
  <pageMargins left="0.51181102362204722" right="0.51181102362204722" top="0.55118110236220474" bottom="0.55118110236220474" header="0.31496062992125984" footer="0.31496062992125984"/>
  <pageSetup scale="8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2:G39"/>
  <sheetViews>
    <sheetView workbookViewId="0">
      <selection activeCell="J18" sqref="J18"/>
    </sheetView>
  </sheetViews>
  <sheetFormatPr baseColWidth="10" defaultRowHeight="12.75" x14ac:dyDescent="0.25"/>
  <cols>
    <col min="1" max="1" width="63.7109375" style="4" customWidth="1"/>
    <col min="2" max="2" width="20.7109375" style="300" customWidth="1"/>
    <col min="3" max="3" width="18.7109375" style="39" customWidth="1"/>
    <col min="4" max="4" width="13.7109375" style="4" customWidth="1"/>
    <col min="5" max="5" width="13.7109375" style="7" customWidth="1"/>
    <col min="6" max="7" width="13.7109375" style="4" customWidth="1"/>
    <col min="8" max="226" width="11.42578125" style="4"/>
    <col min="227" max="227" width="62.85546875" style="4" customWidth="1"/>
    <col min="228" max="228" width="22.28515625" style="4" customWidth="1"/>
    <col min="229" max="229" width="18.140625" style="4" customWidth="1"/>
    <col min="230" max="230" width="16.85546875" style="4" customWidth="1"/>
    <col min="231" max="231" width="13.42578125" style="4" customWidth="1"/>
    <col min="232" max="232" width="11.7109375" style="4" customWidth="1"/>
    <col min="233" max="233" width="13" style="4" customWidth="1"/>
    <col min="234" max="234" width="13.42578125" style="4" bestFit="1" customWidth="1"/>
    <col min="235" max="482" width="11.42578125" style="4"/>
    <col min="483" max="483" width="62.85546875" style="4" customWidth="1"/>
    <col min="484" max="484" width="22.28515625" style="4" customWidth="1"/>
    <col min="485" max="485" width="18.140625" style="4" customWidth="1"/>
    <col min="486" max="486" width="16.85546875" style="4" customWidth="1"/>
    <col min="487" max="487" width="13.42578125" style="4" customWidth="1"/>
    <col min="488" max="488" width="11.7109375" style="4" customWidth="1"/>
    <col min="489" max="489" width="13" style="4" customWidth="1"/>
    <col min="490" max="490" width="13.42578125" style="4" bestFit="1" customWidth="1"/>
    <col min="491" max="738" width="11.42578125" style="4"/>
    <col min="739" max="739" width="62.85546875" style="4" customWidth="1"/>
    <col min="740" max="740" width="22.28515625" style="4" customWidth="1"/>
    <col min="741" max="741" width="18.140625" style="4" customWidth="1"/>
    <col min="742" max="742" width="16.85546875" style="4" customWidth="1"/>
    <col min="743" max="743" width="13.42578125" style="4" customWidth="1"/>
    <col min="744" max="744" width="11.7109375" style="4" customWidth="1"/>
    <col min="745" max="745" width="13" style="4" customWidth="1"/>
    <col min="746" max="746" width="13.42578125" style="4" bestFit="1" customWidth="1"/>
    <col min="747" max="994" width="11.42578125" style="4"/>
    <col min="995" max="995" width="62.85546875" style="4" customWidth="1"/>
    <col min="996" max="996" width="22.28515625" style="4" customWidth="1"/>
    <col min="997" max="997" width="18.140625" style="4" customWidth="1"/>
    <col min="998" max="998" width="16.85546875" style="4" customWidth="1"/>
    <col min="999" max="999" width="13.42578125" style="4" customWidth="1"/>
    <col min="1000" max="1000" width="11.7109375" style="4" customWidth="1"/>
    <col min="1001" max="1001" width="13" style="4" customWidth="1"/>
    <col min="1002" max="1002" width="13.42578125" style="4" bestFit="1" customWidth="1"/>
    <col min="1003" max="1250" width="11.42578125" style="4"/>
    <col min="1251" max="1251" width="62.85546875" style="4" customWidth="1"/>
    <col min="1252" max="1252" width="22.28515625" style="4" customWidth="1"/>
    <col min="1253" max="1253" width="18.140625" style="4" customWidth="1"/>
    <col min="1254" max="1254" width="16.85546875" style="4" customWidth="1"/>
    <col min="1255" max="1255" width="13.42578125" style="4" customWidth="1"/>
    <col min="1256" max="1256" width="11.7109375" style="4" customWidth="1"/>
    <col min="1257" max="1257" width="13" style="4" customWidth="1"/>
    <col min="1258" max="1258" width="13.42578125" style="4" bestFit="1" customWidth="1"/>
    <col min="1259" max="1506" width="11.42578125" style="4"/>
    <col min="1507" max="1507" width="62.85546875" style="4" customWidth="1"/>
    <col min="1508" max="1508" width="22.28515625" style="4" customWidth="1"/>
    <col min="1509" max="1509" width="18.140625" style="4" customWidth="1"/>
    <col min="1510" max="1510" width="16.85546875" style="4" customWidth="1"/>
    <col min="1511" max="1511" width="13.42578125" style="4" customWidth="1"/>
    <col min="1512" max="1512" width="11.7109375" style="4" customWidth="1"/>
    <col min="1513" max="1513" width="13" style="4" customWidth="1"/>
    <col min="1514" max="1514" width="13.42578125" style="4" bestFit="1" customWidth="1"/>
    <col min="1515" max="1762" width="11.42578125" style="4"/>
    <col min="1763" max="1763" width="62.85546875" style="4" customWidth="1"/>
    <col min="1764" max="1764" width="22.28515625" style="4" customWidth="1"/>
    <col min="1765" max="1765" width="18.140625" style="4" customWidth="1"/>
    <col min="1766" max="1766" width="16.85546875" style="4" customWidth="1"/>
    <col min="1767" max="1767" width="13.42578125" style="4" customWidth="1"/>
    <col min="1768" max="1768" width="11.7109375" style="4" customWidth="1"/>
    <col min="1769" max="1769" width="13" style="4" customWidth="1"/>
    <col min="1770" max="1770" width="13.42578125" style="4" bestFit="1" customWidth="1"/>
    <col min="1771" max="2018" width="11.42578125" style="4"/>
    <col min="2019" max="2019" width="62.85546875" style="4" customWidth="1"/>
    <col min="2020" max="2020" width="22.28515625" style="4" customWidth="1"/>
    <col min="2021" max="2021" width="18.140625" style="4" customWidth="1"/>
    <col min="2022" max="2022" width="16.85546875" style="4" customWidth="1"/>
    <col min="2023" max="2023" width="13.42578125" style="4" customWidth="1"/>
    <col min="2024" max="2024" width="11.7109375" style="4" customWidth="1"/>
    <col min="2025" max="2025" width="13" style="4" customWidth="1"/>
    <col min="2026" max="2026" width="13.42578125" style="4" bestFit="1" customWidth="1"/>
    <col min="2027" max="2274" width="11.42578125" style="4"/>
    <col min="2275" max="2275" width="62.85546875" style="4" customWidth="1"/>
    <col min="2276" max="2276" width="22.28515625" style="4" customWidth="1"/>
    <col min="2277" max="2277" width="18.140625" style="4" customWidth="1"/>
    <col min="2278" max="2278" width="16.85546875" style="4" customWidth="1"/>
    <col min="2279" max="2279" width="13.42578125" style="4" customWidth="1"/>
    <col min="2280" max="2280" width="11.7109375" style="4" customWidth="1"/>
    <col min="2281" max="2281" width="13" style="4" customWidth="1"/>
    <col min="2282" max="2282" width="13.42578125" style="4" bestFit="1" customWidth="1"/>
    <col min="2283" max="2530" width="11.42578125" style="4"/>
    <col min="2531" max="2531" width="62.85546875" style="4" customWidth="1"/>
    <col min="2532" max="2532" width="22.28515625" style="4" customWidth="1"/>
    <col min="2533" max="2533" width="18.140625" style="4" customWidth="1"/>
    <col min="2534" max="2534" width="16.85546875" style="4" customWidth="1"/>
    <col min="2535" max="2535" width="13.42578125" style="4" customWidth="1"/>
    <col min="2536" max="2536" width="11.7109375" style="4" customWidth="1"/>
    <col min="2537" max="2537" width="13" style="4" customWidth="1"/>
    <col min="2538" max="2538" width="13.42578125" style="4" bestFit="1" customWidth="1"/>
    <col min="2539" max="2786" width="11.42578125" style="4"/>
    <col min="2787" max="2787" width="62.85546875" style="4" customWidth="1"/>
    <col min="2788" max="2788" width="22.28515625" style="4" customWidth="1"/>
    <col min="2789" max="2789" width="18.140625" style="4" customWidth="1"/>
    <col min="2790" max="2790" width="16.85546875" style="4" customWidth="1"/>
    <col min="2791" max="2791" width="13.42578125" style="4" customWidth="1"/>
    <col min="2792" max="2792" width="11.7109375" style="4" customWidth="1"/>
    <col min="2793" max="2793" width="13" style="4" customWidth="1"/>
    <col min="2794" max="2794" width="13.42578125" style="4" bestFit="1" customWidth="1"/>
    <col min="2795" max="3042" width="11.42578125" style="4"/>
    <col min="3043" max="3043" width="62.85546875" style="4" customWidth="1"/>
    <col min="3044" max="3044" width="22.28515625" style="4" customWidth="1"/>
    <col min="3045" max="3045" width="18.140625" style="4" customWidth="1"/>
    <col min="3046" max="3046" width="16.85546875" style="4" customWidth="1"/>
    <col min="3047" max="3047" width="13.42578125" style="4" customWidth="1"/>
    <col min="3048" max="3048" width="11.7109375" style="4" customWidth="1"/>
    <col min="3049" max="3049" width="13" style="4" customWidth="1"/>
    <col min="3050" max="3050" width="13.42578125" style="4" bestFit="1" customWidth="1"/>
    <col min="3051" max="3298" width="11.42578125" style="4"/>
    <col min="3299" max="3299" width="62.85546875" style="4" customWidth="1"/>
    <col min="3300" max="3300" width="22.28515625" style="4" customWidth="1"/>
    <col min="3301" max="3301" width="18.140625" style="4" customWidth="1"/>
    <col min="3302" max="3302" width="16.85546875" style="4" customWidth="1"/>
    <col min="3303" max="3303" width="13.42578125" style="4" customWidth="1"/>
    <col min="3304" max="3304" width="11.7109375" style="4" customWidth="1"/>
    <col min="3305" max="3305" width="13" style="4" customWidth="1"/>
    <col min="3306" max="3306" width="13.42578125" style="4" bestFit="1" customWidth="1"/>
    <col min="3307" max="3554" width="11.42578125" style="4"/>
    <col min="3555" max="3555" width="62.85546875" style="4" customWidth="1"/>
    <col min="3556" max="3556" width="22.28515625" style="4" customWidth="1"/>
    <col min="3557" max="3557" width="18.140625" style="4" customWidth="1"/>
    <col min="3558" max="3558" width="16.85546875" style="4" customWidth="1"/>
    <col min="3559" max="3559" width="13.42578125" style="4" customWidth="1"/>
    <col min="3560" max="3560" width="11.7109375" style="4" customWidth="1"/>
    <col min="3561" max="3561" width="13" style="4" customWidth="1"/>
    <col min="3562" max="3562" width="13.42578125" style="4" bestFit="1" customWidth="1"/>
    <col min="3563" max="3810" width="11.42578125" style="4"/>
    <col min="3811" max="3811" width="62.85546875" style="4" customWidth="1"/>
    <col min="3812" max="3812" width="22.28515625" style="4" customWidth="1"/>
    <col min="3813" max="3813" width="18.140625" style="4" customWidth="1"/>
    <col min="3814" max="3814" width="16.85546875" style="4" customWidth="1"/>
    <col min="3815" max="3815" width="13.42578125" style="4" customWidth="1"/>
    <col min="3816" max="3816" width="11.7109375" style="4" customWidth="1"/>
    <col min="3817" max="3817" width="13" style="4" customWidth="1"/>
    <col min="3818" max="3818" width="13.42578125" style="4" bestFit="1" customWidth="1"/>
    <col min="3819" max="4066" width="11.42578125" style="4"/>
    <col min="4067" max="4067" width="62.85546875" style="4" customWidth="1"/>
    <col min="4068" max="4068" width="22.28515625" style="4" customWidth="1"/>
    <col min="4069" max="4069" width="18.140625" style="4" customWidth="1"/>
    <col min="4070" max="4070" width="16.85546875" style="4" customWidth="1"/>
    <col min="4071" max="4071" width="13.42578125" style="4" customWidth="1"/>
    <col min="4072" max="4072" width="11.7109375" style="4" customWidth="1"/>
    <col min="4073" max="4073" width="13" style="4" customWidth="1"/>
    <col min="4074" max="4074" width="13.42578125" style="4" bestFit="1" customWidth="1"/>
    <col min="4075" max="4322" width="11.42578125" style="4"/>
    <col min="4323" max="4323" width="62.85546875" style="4" customWidth="1"/>
    <col min="4324" max="4324" width="22.28515625" style="4" customWidth="1"/>
    <col min="4325" max="4325" width="18.140625" style="4" customWidth="1"/>
    <col min="4326" max="4326" width="16.85546875" style="4" customWidth="1"/>
    <col min="4327" max="4327" width="13.42578125" style="4" customWidth="1"/>
    <col min="4328" max="4328" width="11.7109375" style="4" customWidth="1"/>
    <col min="4329" max="4329" width="13" style="4" customWidth="1"/>
    <col min="4330" max="4330" width="13.42578125" style="4" bestFit="1" customWidth="1"/>
    <col min="4331" max="4578" width="11.42578125" style="4"/>
    <col min="4579" max="4579" width="62.85546875" style="4" customWidth="1"/>
    <col min="4580" max="4580" width="22.28515625" style="4" customWidth="1"/>
    <col min="4581" max="4581" width="18.140625" style="4" customWidth="1"/>
    <col min="4582" max="4582" width="16.85546875" style="4" customWidth="1"/>
    <col min="4583" max="4583" width="13.42578125" style="4" customWidth="1"/>
    <col min="4584" max="4584" width="11.7109375" style="4" customWidth="1"/>
    <col min="4585" max="4585" width="13" style="4" customWidth="1"/>
    <col min="4586" max="4586" width="13.42578125" style="4" bestFit="1" customWidth="1"/>
    <col min="4587" max="4834" width="11.42578125" style="4"/>
    <col min="4835" max="4835" width="62.85546875" style="4" customWidth="1"/>
    <col min="4836" max="4836" width="22.28515625" style="4" customWidth="1"/>
    <col min="4837" max="4837" width="18.140625" style="4" customWidth="1"/>
    <col min="4838" max="4838" width="16.85546875" style="4" customWidth="1"/>
    <col min="4839" max="4839" width="13.42578125" style="4" customWidth="1"/>
    <col min="4840" max="4840" width="11.7109375" style="4" customWidth="1"/>
    <col min="4841" max="4841" width="13" style="4" customWidth="1"/>
    <col min="4842" max="4842" width="13.42578125" style="4" bestFit="1" customWidth="1"/>
    <col min="4843" max="5090" width="11.42578125" style="4"/>
    <col min="5091" max="5091" width="62.85546875" style="4" customWidth="1"/>
    <col min="5092" max="5092" width="22.28515625" style="4" customWidth="1"/>
    <col min="5093" max="5093" width="18.140625" style="4" customWidth="1"/>
    <col min="5094" max="5094" width="16.85546875" style="4" customWidth="1"/>
    <col min="5095" max="5095" width="13.42578125" style="4" customWidth="1"/>
    <col min="5096" max="5096" width="11.7109375" style="4" customWidth="1"/>
    <col min="5097" max="5097" width="13" style="4" customWidth="1"/>
    <col min="5098" max="5098" width="13.42578125" style="4" bestFit="1" customWidth="1"/>
    <col min="5099" max="5346" width="11.42578125" style="4"/>
    <col min="5347" max="5347" width="62.85546875" style="4" customWidth="1"/>
    <col min="5348" max="5348" width="22.28515625" style="4" customWidth="1"/>
    <col min="5349" max="5349" width="18.140625" style="4" customWidth="1"/>
    <col min="5350" max="5350" width="16.85546875" style="4" customWidth="1"/>
    <col min="5351" max="5351" width="13.42578125" style="4" customWidth="1"/>
    <col min="5352" max="5352" width="11.7109375" style="4" customWidth="1"/>
    <col min="5353" max="5353" width="13" style="4" customWidth="1"/>
    <col min="5354" max="5354" width="13.42578125" style="4" bestFit="1" customWidth="1"/>
    <col min="5355" max="5602" width="11.42578125" style="4"/>
    <col min="5603" max="5603" width="62.85546875" style="4" customWidth="1"/>
    <col min="5604" max="5604" width="22.28515625" style="4" customWidth="1"/>
    <col min="5605" max="5605" width="18.140625" style="4" customWidth="1"/>
    <col min="5606" max="5606" width="16.85546875" style="4" customWidth="1"/>
    <col min="5607" max="5607" width="13.42578125" style="4" customWidth="1"/>
    <col min="5608" max="5608" width="11.7109375" style="4" customWidth="1"/>
    <col min="5609" max="5609" width="13" style="4" customWidth="1"/>
    <col min="5610" max="5610" width="13.42578125" style="4" bestFit="1" customWidth="1"/>
    <col min="5611" max="5858" width="11.42578125" style="4"/>
    <col min="5859" max="5859" width="62.85546875" style="4" customWidth="1"/>
    <col min="5860" max="5860" width="22.28515625" style="4" customWidth="1"/>
    <col min="5861" max="5861" width="18.140625" style="4" customWidth="1"/>
    <col min="5862" max="5862" width="16.85546875" style="4" customWidth="1"/>
    <col min="5863" max="5863" width="13.42578125" style="4" customWidth="1"/>
    <col min="5864" max="5864" width="11.7109375" style="4" customWidth="1"/>
    <col min="5865" max="5865" width="13" style="4" customWidth="1"/>
    <col min="5866" max="5866" width="13.42578125" style="4" bestFit="1" customWidth="1"/>
    <col min="5867" max="6114" width="11.42578125" style="4"/>
    <col min="6115" max="6115" width="62.85546875" style="4" customWidth="1"/>
    <col min="6116" max="6116" width="22.28515625" style="4" customWidth="1"/>
    <col min="6117" max="6117" width="18.140625" style="4" customWidth="1"/>
    <col min="6118" max="6118" width="16.85546875" style="4" customWidth="1"/>
    <col min="6119" max="6119" width="13.42578125" style="4" customWidth="1"/>
    <col min="6120" max="6120" width="11.7109375" style="4" customWidth="1"/>
    <col min="6121" max="6121" width="13" style="4" customWidth="1"/>
    <col min="6122" max="6122" width="13.42578125" style="4" bestFit="1" customWidth="1"/>
    <col min="6123" max="6370" width="11.42578125" style="4"/>
    <col min="6371" max="6371" width="62.85546875" style="4" customWidth="1"/>
    <col min="6372" max="6372" width="22.28515625" style="4" customWidth="1"/>
    <col min="6373" max="6373" width="18.140625" style="4" customWidth="1"/>
    <col min="6374" max="6374" width="16.85546875" style="4" customWidth="1"/>
    <col min="6375" max="6375" width="13.42578125" style="4" customWidth="1"/>
    <col min="6376" max="6376" width="11.7109375" style="4" customWidth="1"/>
    <col min="6377" max="6377" width="13" style="4" customWidth="1"/>
    <col min="6378" max="6378" width="13.42578125" style="4" bestFit="1" customWidth="1"/>
    <col min="6379" max="6626" width="11.42578125" style="4"/>
    <col min="6627" max="6627" width="62.85546875" style="4" customWidth="1"/>
    <col min="6628" max="6628" width="22.28515625" style="4" customWidth="1"/>
    <col min="6629" max="6629" width="18.140625" style="4" customWidth="1"/>
    <col min="6630" max="6630" width="16.85546875" style="4" customWidth="1"/>
    <col min="6631" max="6631" width="13.42578125" style="4" customWidth="1"/>
    <col min="6632" max="6632" width="11.7109375" style="4" customWidth="1"/>
    <col min="6633" max="6633" width="13" style="4" customWidth="1"/>
    <col min="6634" max="6634" width="13.42578125" style="4" bestFit="1" customWidth="1"/>
    <col min="6635" max="6882" width="11.42578125" style="4"/>
    <col min="6883" max="6883" width="62.85546875" style="4" customWidth="1"/>
    <col min="6884" max="6884" width="22.28515625" style="4" customWidth="1"/>
    <col min="6885" max="6885" width="18.140625" style="4" customWidth="1"/>
    <col min="6886" max="6886" width="16.85546875" style="4" customWidth="1"/>
    <col min="6887" max="6887" width="13.42578125" style="4" customWidth="1"/>
    <col min="6888" max="6888" width="11.7109375" style="4" customWidth="1"/>
    <col min="6889" max="6889" width="13" style="4" customWidth="1"/>
    <col min="6890" max="6890" width="13.42578125" style="4" bestFit="1" customWidth="1"/>
    <col min="6891" max="7138" width="11.42578125" style="4"/>
    <col min="7139" max="7139" width="62.85546875" style="4" customWidth="1"/>
    <col min="7140" max="7140" width="22.28515625" style="4" customWidth="1"/>
    <col min="7141" max="7141" width="18.140625" style="4" customWidth="1"/>
    <col min="7142" max="7142" width="16.85546875" style="4" customWidth="1"/>
    <col min="7143" max="7143" width="13.42578125" style="4" customWidth="1"/>
    <col min="7144" max="7144" width="11.7109375" style="4" customWidth="1"/>
    <col min="7145" max="7145" width="13" style="4" customWidth="1"/>
    <col min="7146" max="7146" width="13.42578125" style="4" bestFit="1" customWidth="1"/>
    <col min="7147" max="7394" width="11.42578125" style="4"/>
    <col min="7395" max="7395" width="62.85546875" style="4" customWidth="1"/>
    <col min="7396" max="7396" width="22.28515625" style="4" customWidth="1"/>
    <col min="7397" max="7397" width="18.140625" style="4" customWidth="1"/>
    <col min="7398" max="7398" width="16.85546875" style="4" customWidth="1"/>
    <col min="7399" max="7399" width="13.42578125" style="4" customWidth="1"/>
    <col min="7400" max="7400" width="11.7109375" style="4" customWidth="1"/>
    <col min="7401" max="7401" width="13" style="4" customWidth="1"/>
    <col min="7402" max="7402" width="13.42578125" style="4" bestFit="1" customWidth="1"/>
    <col min="7403" max="7650" width="11.42578125" style="4"/>
    <col min="7651" max="7651" width="62.85546875" style="4" customWidth="1"/>
    <col min="7652" max="7652" width="22.28515625" style="4" customWidth="1"/>
    <col min="7653" max="7653" width="18.140625" style="4" customWidth="1"/>
    <col min="7654" max="7654" width="16.85546875" style="4" customWidth="1"/>
    <col min="7655" max="7655" width="13.42578125" style="4" customWidth="1"/>
    <col min="7656" max="7656" width="11.7109375" style="4" customWidth="1"/>
    <col min="7657" max="7657" width="13" style="4" customWidth="1"/>
    <col min="7658" max="7658" width="13.42578125" style="4" bestFit="1" customWidth="1"/>
    <col min="7659" max="7906" width="11.42578125" style="4"/>
    <col min="7907" max="7907" width="62.85546875" style="4" customWidth="1"/>
    <col min="7908" max="7908" width="22.28515625" style="4" customWidth="1"/>
    <col min="7909" max="7909" width="18.140625" style="4" customWidth="1"/>
    <col min="7910" max="7910" width="16.85546875" style="4" customWidth="1"/>
    <col min="7911" max="7911" width="13.42578125" style="4" customWidth="1"/>
    <col min="7912" max="7912" width="11.7109375" style="4" customWidth="1"/>
    <col min="7913" max="7913" width="13" style="4" customWidth="1"/>
    <col min="7914" max="7914" width="13.42578125" style="4" bestFit="1" customWidth="1"/>
    <col min="7915" max="8162" width="11.42578125" style="4"/>
    <col min="8163" max="8163" width="62.85546875" style="4" customWidth="1"/>
    <col min="8164" max="8164" width="22.28515625" style="4" customWidth="1"/>
    <col min="8165" max="8165" width="18.140625" style="4" customWidth="1"/>
    <col min="8166" max="8166" width="16.85546875" style="4" customWidth="1"/>
    <col min="8167" max="8167" width="13.42578125" style="4" customWidth="1"/>
    <col min="8168" max="8168" width="11.7109375" style="4" customWidth="1"/>
    <col min="8169" max="8169" width="13" style="4" customWidth="1"/>
    <col min="8170" max="8170" width="13.42578125" style="4" bestFit="1" customWidth="1"/>
    <col min="8171" max="8418" width="11.42578125" style="4"/>
    <col min="8419" max="8419" width="62.85546875" style="4" customWidth="1"/>
    <col min="8420" max="8420" width="22.28515625" style="4" customWidth="1"/>
    <col min="8421" max="8421" width="18.140625" style="4" customWidth="1"/>
    <col min="8422" max="8422" width="16.85546875" style="4" customWidth="1"/>
    <col min="8423" max="8423" width="13.42578125" style="4" customWidth="1"/>
    <col min="8424" max="8424" width="11.7109375" style="4" customWidth="1"/>
    <col min="8425" max="8425" width="13" style="4" customWidth="1"/>
    <col min="8426" max="8426" width="13.42578125" style="4" bestFit="1" customWidth="1"/>
    <col min="8427" max="8674" width="11.42578125" style="4"/>
    <col min="8675" max="8675" width="62.85546875" style="4" customWidth="1"/>
    <col min="8676" max="8676" width="22.28515625" style="4" customWidth="1"/>
    <col min="8677" max="8677" width="18.140625" style="4" customWidth="1"/>
    <col min="8678" max="8678" width="16.85546875" style="4" customWidth="1"/>
    <col min="8679" max="8679" width="13.42578125" style="4" customWidth="1"/>
    <col min="8680" max="8680" width="11.7109375" style="4" customWidth="1"/>
    <col min="8681" max="8681" width="13" style="4" customWidth="1"/>
    <col min="8682" max="8682" width="13.42578125" style="4" bestFit="1" customWidth="1"/>
    <col min="8683" max="8930" width="11.42578125" style="4"/>
    <col min="8931" max="8931" width="62.85546875" style="4" customWidth="1"/>
    <col min="8932" max="8932" width="22.28515625" style="4" customWidth="1"/>
    <col min="8933" max="8933" width="18.140625" style="4" customWidth="1"/>
    <col min="8934" max="8934" width="16.85546875" style="4" customWidth="1"/>
    <col min="8935" max="8935" width="13.42578125" style="4" customWidth="1"/>
    <col min="8936" max="8936" width="11.7109375" style="4" customWidth="1"/>
    <col min="8937" max="8937" width="13" style="4" customWidth="1"/>
    <col min="8938" max="8938" width="13.42578125" style="4" bestFit="1" customWidth="1"/>
    <col min="8939" max="9186" width="11.42578125" style="4"/>
    <col min="9187" max="9187" width="62.85546875" style="4" customWidth="1"/>
    <col min="9188" max="9188" width="22.28515625" style="4" customWidth="1"/>
    <col min="9189" max="9189" width="18.140625" style="4" customWidth="1"/>
    <col min="9190" max="9190" width="16.85546875" style="4" customWidth="1"/>
    <col min="9191" max="9191" width="13.42578125" style="4" customWidth="1"/>
    <col min="9192" max="9192" width="11.7109375" style="4" customWidth="1"/>
    <col min="9193" max="9193" width="13" style="4" customWidth="1"/>
    <col min="9194" max="9194" width="13.42578125" style="4" bestFit="1" customWidth="1"/>
    <col min="9195" max="9442" width="11.42578125" style="4"/>
    <col min="9443" max="9443" width="62.85546875" style="4" customWidth="1"/>
    <col min="9444" max="9444" width="22.28515625" style="4" customWidth="1"/>
    <col min="9445" max="9445" width="18.140625" style="4" customWidth="1"/>
    <col min="9446" max="9446" width="16.85546875" style="4" customWidth="1"/>
    <col min="9447" max="9447" width="13.42578125" style="4" customWidth="1"/>
    <col min="9448" max="9448" width="11.7109375" style="4" customWidth="1"/>
    <col min="9449" max="9449" width="13" style="4" customWidth="1"/>
    <col min="9450" max="9450" width="13.42578125" style="4" bestFit="1" customWidth="1"/>
    <col min="9451" max="9698" width="11.42578125" style="4"/>
    <col min="9699" max="9699" width="62.85546875" style="4" customWidth="1"/>
    <col min="9700" max="9700" width="22.28515625" style="4" customWidth="1"/>
    <col min="9701" max="9701" width="18.140625" style="4" customWidth="1"/>
    <col min="9702" max="9702" width="16.85546875" style="4" customWidth="1"/>
    <col min="9703" max="9703" width="13.42578125" style="4" customWidth="1"/>
    <col min="9704" max="9704" width="11.7109375" style="4" customWidth="1"/>
    <col min="9705" max="9705" width="13" style="4" customWidth="1"/>
    <col min="9706" max="9706" width="13.42578125" style="4" bestFit="1" customWidth="1"/>
    <col min="9707" max="9954" width="11.42578125" style="4"/>
    <col min="9955" max="9955" width="62.85546875" style="4" customWidth="1"/>
    <col min="9956" max="9956" width="22.28515625" style="4" customWidth="1"/>
    <col min="9957" max="9957" width="18.140625" style="4" customWidth="1"/>
    <col min="9958" max="9958" width="16.85546875" style="4" customWidth="1"/>
    <col min="9959" max="9959" width="13.42578125" style="4" customWidth="1"/>
    <col min="9960" max="9960" width="11.7109375" style="4" customWidth="1"/>
    <col min="9961" max="9961" width="13" style="4" customWidth="1"/>
    <col min="9962" max="9962" width="13.42578125" style="4" bestFit="1" customWidth="1"/>
    <col min="9963" max="10210" width="11.42578125" style="4"/>
    <col min="10211" max="10211" width="62.85546875" style="4" customWidth="1"/>
    <col min="10212" max="10212" width="22.28515625" style="4" customWidth="1"/>
    <col min="10213" max="10213" width="18.140625" style="4" customWidth="1"/>
    <col min="10214" max="10214" width="16.85546875" style="4" customWidth="1"/>
    <col min="10215" max="10215" width="13.42578125" style="4" customWidth="1"/>
    <col min="10216" max="10216" width="11.7109375" style="4" customWidth="1"/>
    <col min="10217" max="10217" width="13" style="4" customWidth="1"/>
    <col min="10218" max="10218" width="13.42578125" style="4" bestFit="1" customWidth="1"/>
    <col min="10219" max="10466" width="11.42578125" style="4"/>
    <col min="10467" max="10467" width="62.85546875" style="4" customWidth="1"/>
    <col min="10468" max="10468" width="22.28515625" style="4" customWidth="1"/>
    <col min="10469" max="10469" width="18.140625" style="4" customWidth="1"/>
    <col min="10470" max="10470" width="16.85546875" style="4" customWidth="1"/>
    <col min="10471" max="10471" width="13.42578125" style="4" customWidth="1"/>
    <col min="10472" max="10472" width="11.7109375" style="4" customWidth="1"/>
    <col min="10473" max="10473" width="13" style="4" customWidth="1"/>
    <col min="10474" max="10474" width="13.42578125" style="4" bestFit="1" customWidth="1"/>
    <col min="10475" max="10722" width="11.42578125" style="4"/>
    <col min="10723" max="10723" width="62.85546875" style="4" customWidth="1"/>
    <col min="10724" max="10724" width="22.28515625" style="4" customWidth="1"/>
    <col min="10725" max="10725" width="18.140625" style="4" customWidth="1"/>
    <col min="10726" max="10726" width="16.85546875" style="4" customWidth="1"/>
    <col min="10727" max="10727" width="13.42578125" style="4" customWidth="1"/>
    <col min="10728" max="10728" width="11.7109375" style="4" customWidth="1"/>
    <col min="10729" max="10729" width="13" style="4" customWidth="1"/>
    <col min="10730" max="10730" width="13.42578125" style="4" bestFit="1" customWidth="1"/>
    <col min="10731" max="10978" width="11.42578125" style="4"/>
    <col min="10979" max="10979" width="62.85546875" style="4" customWidth="1"/>
    <col min="10980" max="10980" width="22.28515625" style="4" customWidth="1"/>
    <col min="10981" max="10981" width="18.140625" style="4" customWidth="1"/>
    <col min="10982" max="10982" width="16.85546875" style="4" customWidth="1"/>
    <col min="10983" max="10983" width="13.42578125" style="4" customWidth="1"/>
    <col min="10984" max="10984" width="11.7109375" style="4" customWidth="1"/>
    <col min="10985" max="10985" width="13" style="4" customWidth="1"/>
    <col min="10986" max="10986" width="13.42578125" style="4" bestFit="1" customWidth="1"/>
    <col min="10987" max="11234" width="11.42578125" style="4"/>
    <col min="11235" max="11235" width="62.85546875" style="4" customWidth="1"/>
    <col min="11236" max="11236" width="22.28515625" style="4" customWidth="1"/>
    <col min="11237" max="11237" width="18.140625" style="4" customWidth="1"/>
    <col min="11238" max="11238" width="16.85546875" style="4" customWidth="1"/>
    <col min="11239" max="11239" width="13.42578125" style="4" customWidth="1"/>
    <col min="11240" max="11240" width="11.7109375" style="4" customWidth="1"/>
    <col min="11241" max="11241" width="13" style="4" customWidth="1"/>
    <col min="11242" max="11242" width="13.42578125" style="4" bestFit="1" customWidth="1"/>
    <col min="11243" max="11490" width="11.42578125" style="4"/>
    <col min="11491" max="11491" width="62.85546875" style="4" customWidth="1"/>
    <col min="11492" max="11492" width="22.28515625" style="4" customWidth="1"/>
    <col min="11493" max="11493" width="18.140625" style="4" customWidth="1"/>
    <col min="11494" max="11494" width="16.85546875" style="4" customWidth="1"/>
    <col min="11495" max="11495" width="13.42578125" style="4" customWidth="1"/>
    <col min="11496" max="11496" width="11.7109375" style="4" customWidth="1"/>
    <col min="11497" max="11497" width="13" style="4" customWidth="1"/>
    <col min="11498" max="11498" width="13.42578125" style="4" bestFit="1" customWidth="1"/>
    <col min="11499" max="11746" width="11.42578125" style="4"/>
    <col min="11747" max="11747" width="62.85546875" style="4" customWidth="1"/>
    <col min="11748" max="11748" width="22.28515625" style="4" customWidth="1"/>
    <col min="11749" max="11749" width="18.140625" style="4" customWidth="1"/>
    <col min="11750" max="11750" width="16.85546875" style="4" customWidth="1"/>
    <col min="11751" max="11751" width="13.42578125" style="4" customWidth="1"/>
    <col min="11752" max="11752" width="11.7109375" style="4" customWidth="1"/>
    <col min="11753" max="11753" width="13" style="4" customWidth="1"/>
    <col min="11754" max="11754" width="13.42578125" style="4" bestFit="1" customWidth="1"/>
    <col min="11755" max="12002" width="11.42578125" style="4"/>
    <col min="12003" max="12003" width="62.85546875" style="4" customWidth="1"/>
    <col min="12004" max="12004" width="22.28515625" style="4" customWidth="1"/>
    <col min="12005" max="12005" width="18.140625" style="4" customWidth="1"/>
    <col min="12006" max="12006" width="16.85546875" style="4" customWidth="1"/>
    <col min="12007" max="12007" width="13.42578125" style="4" customWidth="1"/>
    <col min="12008" max="12008" width="11.7109375" style="4" customWidth="1"/>
    <col min="12009" max="12009" width="13" style="4" customWidth="1"/>
    <col min="12010" max="12010" width="13.42578125" style="4" bestFit="1" customWidth="1"/>
    <col min="12011" max="12258" width="11.42578125" style="4"/>
    <col min="12259" max="12259" width="62.85546875" style="4" customWidth="1"/>
    <col min="12260" max="12260" width="22.28515625" style="4" customWidth="1"/>
    <col min="12261" max="12261" width="18.140625" style="4" customWidth="1"/>
    <col min="12262" max="12262" width="16.85546875" style="4" customWidth="1"/>
    <col min="12263" max="12263" width="13.42578125" style="4" customWidth="1"/>
    <col min="12264" max="12264" width="11.7109375" style="4" customWidth="1"/>
    <col min="12265" max="12265" width="13" style="4" customWidth="1"/>
    <col min="12266" max="12266" width="13.42578125" style="4" bestFit="1" customWidth="1"/>
    <col min="12267" max="12514" width="11.42578125" style="4"/>
    <col min="12515" max="12515" width="62.85546875" style="4" customWidth="1"/>
    <col min="12516" max="12516" width="22.28515625" style="4" customWidth="1"/>
    <col min="12517" max="12517" width="18.140625" style="4" customWidth="1"/>
    <col min="12518" max="12518" width="16.85546875" style="4" customWidth="1"/>
    <col min="12519" max="12519" width="13.42578125" style="4" customWidth="1"/>
    <col min="12520" max="12520" width="11.7109375" style="4" customWidth="1"/>
    <col min="12521" max="12521" width="13" style="4" customWidth="1"/>
    <col min="12522" max="12522" width="13.42578125" style="4" bestFit="1" customWidth="1"/>
    <col min="12523" max="12770" width="11.42578125" style="4"/>
    <col min="12771" max="12771" width="62.85546875" style="4" customWidth="1"/>
    <col min="12772" max="12772" width="22.28515625" style="4" customWidth="1"/>
    <col min="12773" max="12773" width="18.140625" style="4" customWidth="1"/>
    <col min="12774" max="12774" width="16.85546875" style="4" customWidth="1"/>
    <col min="12775" max="12775" width="13.42578125" style="4" customWidth="1"/>
    <col min="12776" max="12776" width="11.7109375" style="4" customWidth="1"/>
    <col min="12777" max="12777" width="13" style="4" customWidth="1"/>
    <col min="12778" max="12778" width="13.42578125" style="4" bestFit="1" customWidth="1"/>
    <col min="12779" max="13026" width="11.42578125" style="4"/>
    <col min="13027" max="13027" width="62.85546875" style="4" customWidth="1"/>
    <col min="13028" max="13028" width="22.28515625" style="4" customWidth="1"/>
    <col min="13029" max="13029" width="18.140625" style="4" customWidth="1"/>
    <col min="13030" max="13030" width="16.85546875" style="4" customWidth="1"/>
    <col min="13031" max="13031" width="13.42578125" style="4" customWidth="1"/>
    <col min="13032" max="13032" width="11.7109375" style="4" customWidth="1"/>
    <col min="13033" max="13033" width="13" style="4" customWidth="1"/>
    <col min="13034" max="13034" width="13.42578125" style="4" bestFit="1" customWidth="1"/>
    <col min="13035" max="13282" width="11.42578125" style="4"/>
    <col min="13283" max="13283" width="62.85546875" style="4" customWidth="1"/>
    <col min="13284" max="13284" width="22.28515625" style="4" customWidth="1"/>
    <col min="13285" max="13285" width="18.140625" style="4" customWidth="1"/>
    <col min="13286" max="13286" width="16.85546875" style="4" customWidth="1"/>
    <col min="13287" max="13287" width="13.42578125" style="4" customWidth="1"/>
    <col min="13288" max="13288" width="11.7109375" style="4" customWidth="1"/>
    <col min="13289" max="13289" width="13" style="4" customWidth="1"/>
    <col min="13290" max="13290" width="13.42578125" style="4" bestFit="1" customWidth="1"/>
    <col min="13291" max="13538" width="11.42578125" style="4"/>
    <col min="13539" max="13539" width="62.85546875" style="4" customWidth="1"/>
    <col min="13540" max="13540" width="22.28515625" style="4" customWidth="1"/>
    <col min="13541" max="13541" width="18.140625" style="4" customWidth="1"/>
    <col min="13542" max="13542" width="16.85546875" style="4" customWidth="1"/>
    <col min="13543" max="13543" width="13.42578125" style="4" customWidth="1"/>
    <col min="13544" max="13544" width="11.7109375" style="4" customWidth="1"/>
    <col min="13545" max="13545" width="13" style="4" customWidth="1"/>
    <col min="13546" max="13546" width="13.42578125" style="4" bestFit="1" customWidth="1"/>
    <col min="13547" max="13794" width="11.42578125" style="4"/>
    <col min="13795" max="13795" width="62.85546875" style="4" customWidth="1"/>
    <col min="13796" max="13796" width="22.28515625" style="4" customWidth="1"/>
    <col min="13797" max="13797" width="18.140625" style="4" customWidth="1"/>
    <col min="13798" max="13798" width="16.85546875" style="4" customWidth="1"/>
    <col min="13799" max="13799" width="13.42578125" style="4" customWidth="1"/>
    <col min="13800" max="13800" width="11.7109375" style="4" customWidth="1"/>
    <col min="13801" max="13801" width="13" style="4" customWidth="1"/>
    <col min="13802" max="13802" width="13.42578125" style="4" bestFit="1" customWidth="1"/>
    <col min="13803" max="14050" width="11.42578125" style="4"/>
    <col min="14051" max="14051" width="62.85546875" style="4" customWidth="1"/>
    <col min="14052" max="14052" width="22.28515625" style="4" customWidth="1"/>
    <col min="14053" max="14053" width="18.140625" style="4" customWidth="1"/>
    <col min="14054" max="14054" width="16.85546875" style="4" customWidth="1"/>
    <col min="14055" max="14055" width="13.42578125" style="4" customWidth="1"/>
    <col min="14056" max="14056" width="11.7109375" style="4" customWidth="1"/>
    <col min="14057" max="14057" width="13" style="4" customWidth="1"/>
    <col min="14058" max="14058" width="13.42578125" style="4" bestFit="1" customWidth="1"/>
    <col min="14059" max="14306" width="11.42578125" style="4"/>
    <col min="14307" max="14307" width="62.85546875" style="4" customWidth="1"/>
    <col min="14308" max="14308" width="22.28515625" style="4" customWidth="1"/>
    <col min="14309" max="14309" width="18.140625" style="4" customWidth="1"/>
    <col min="14310" max="14310" width="16.85546875" style="4" customWidth="1"/>
    <col min="14311" max="14311" width="13.42578125" style="4" customWidth="1"/>
    <col min="14312" max="14312" width="11.7109375" style="4" customWidth="1"/>
    <col min="14313" max="14313" width="13" style="4" customWidth="1"/>
    <col min="14314" max="14314" width="13.42578125" style="4" bestFit="1" customWidth="1"/>
    <col min="14315" max="14562" width="11.42578125" style="4"/>
    <col min="14563" max="14563" width="62.85546875" style="4" customWidth="1"/>
    <col min="14564" max="14564" width="22.28515625" style="4" customWidth="1"/>
    <col min="14565" max="14565" width="18.140625" style="4" customWidth="1"/>
    <col min="14566" max="14566" width="16.85546875" style="4" customWidth="1"/>
    <col min="14567" max="14567" width="13.42578125" style="4" customWidth="1"/>
    <col min="14568" max="14568" width="11.7109375" style="4" customWidth="1"/>
    <col min="14569" max="14569" width="13" style="4" customWidth="1"/>
    <col min="14570" max="14570" width="13.42578125" style="4" bestFit="1" customWidth="1"/>
    <col min="14571" max="14818" width="11.42578125" style="4"/>
    <col min="14819" max="14819" width="62.85546875" style="4" customWidth="1"/>
    <col min="14820" max="14820" width="22.28515625" style="4" customWidth="1"/>
    <col min="14821" max="14821" width="18.140625" style="4" customWidth="1"/>
    <col min="14822" max="14822" width="16.85546875" style="4" customWidth="1"/>
    <col min="14823" max="14823" width="13.42578125" style="4" customWidth="1"/>
    <col min="14824" max="14824" width="11.7109375" style="4" customWidth="1"/>
    <col min="14825" max="14825" width="13" style="4" customWidth="1"/>
    <col min="14826" max="14826" width="13.42578125" style="4" bestFit="1" customWidth="1"/>
    <col min="14827" max="15074" width="11.42578125" style="4"/>
    <col min="15075" max="15075" width="62.85546875" style="4" customWidth="1"/>
    <col min="15076" max="15076" width="22.28515625" style="4" customWidth="1"/>
    <col min="15077" max="15077" width="18.140625" style="4" customWidth="1"/>
    <col min="15078" max="15078" width="16.85546875" style="4" customWidth="1"/>
    <col min="15079" max="15079" width="13.42578125" style="4" customWidth="1"/>
    <col min="15080" max="15080" width="11.7109375" style="4" customWidth="1"/>
    <col min="15081" max="15081" width="13" style="4" customWidth="1"/>
    <col min="15082" max="15082" width="13.42578125" style="4" bestFit="1" customWidth="1"/>
    <col min="15083" max="15330" width="11.42578125" style="4"/>
    <col min="15331" max="15331" width="62.85546875" style="4" customWidth="1"/>
    <col min="15332" max="15332" width="22.28515625" style="4" customWidth="1"/>
    <col min="15333" max="15333" width="18.140625" style="4" customWidth="1"/>
    <col min="15334" max="15334" width="16.85546875" style="4" customWidth="1"/>
    <col min="15335" max="15335" width="13.42578125" style="4" customWidth="1"/>
    <col min="15336" max="15336" width="11.7109375" style="4" customWidth="1"/>
    <col min="15337" max="15337" width="13" style="4" customWidth="1"/>
    <col min="15338" max="15338" width="13.42578125" style="4" bestFit="1" customWidth="1"/>
    <col min="15339" max="15586" width="11.42578125" style="4"/>
    <col min="15587" max="15587" width="62.85546875" style="4" customWidth="1"/>
    <col min="15588" max="15588" width="22.28515625" style="4" customWidth="1"/>
    <col min="15589" max="15589" width="18.140625" style="4" customWidth="1"/>
    <col min="15590" max="15590" width="16.85546875" style="4" customWidth="1"/>
    <col min="15591" max="15591" width="13.42578125" style="4" customWidth="1"/>
    <col min="15592" max="15592" width="11.7109375" style="4" customWidth="1"/>
    <col min="15593" max="15593" width="13" style="4" customWidth="1"/>
    <col min="15594" max="15594" width="13.42578125" style="4" bestFit="1" customWidth="1"/>
    <col min="15595" max="15842" width="11.42578125" style="4"/>
    <col min="15843" max="15843" width="62.85546875" style="4" customWidth="1"/>
    <col min="15844" max="15844" width="22.28515625" style="4" customWidth="1"/>
    <col min="15845" max="15845" width="18.140625" style="4" customWidth="1"/>
    <col min="15846" max="15846" width="16.85546875" style="4" customWidth="1"/>
    <col min="15847" max="15847" width="13.42578125" style="4" customWidth="1"/>
    <col min="15848" max="15848" width="11.7109375" style="4" customWidth="1"/>
    <col min="15849" max="15849" width="13" style="4" customWidth="1"/>
    <col min="15850" max="15850" width="13.42578125" style="4" bestFit="1" customWidth="1"/>
    <col min="15851" max="16098" width="11.42578125" style="4"/>
    <col min="16099" max="16099" width="62.85546875" style="4" customWidth="1"/>
    <col min="16100" max="16100" width="22.28515625" style="4" customWidth="1"/>
    <col min="16101" max="16101" width="18.140625" style="4" customWidth="1"/>
    <col min="16102" max="16102" width="16.85546875" style="4" customWidth="1"/>
    <col min="16103" max="16103" width="13.42578125" style="4" customWidth="1"/>
    <col min="16104" max="16104" width="11.7109375" style="4" customWidth="1"/>
    <col min="16105" max="16105" width="13" style="4" customWidth="1"/>
    <col min="16106" max="16106" width="13.42578125" style="4" bestFit="1" customWidth="1"/>
    <col min="16107" max="16384" width="11.42578125" style="4"/>
  </cols>
  <sheetData>
    <row r="2" spans="1:7" x14ac:dyDescent="0.25">
      <c r="A2" s="498" t="s">
        <v>0</v>
      </c>
      <c r="B2" s="498"/>
      <c r="C2" s="498"/>
      <c r="D2" s="498"/>
      <c r="E2" s="498"/>
      <c r="F2" s="498"/>
      <c r="G2" s="498"/>
    </row>
    <row r="3" spans="1:7" x14ac:dyDescent="0.25">
      <c r="A3" s="498" t="s">
        <v>1</v>
      </c>
      <c r="B3" s="498"/>
      <c r="C3" s="498"/>
      <c r="D3" s="498"/>
      <c r="E3" s="498"/>
      <c r="F3" s="498"/>
      <c r="G3" s="498"/>
    </row>
    <row r="4" spans="1:7" x14ac:dyDescent="0.25">
      <c r="A4" s="498" t="s">
        <v>386</v>
      </c>
      <c r="B4" s="498"/>
      <c r="C4" s="498"/>
      <c r="D4" s="498"/>
      <c r="E4" s="498"/>
      <c r="F4" s="498"/>
      <c r="G4" s="498"/>
    </row>
    <row r="5" spans="1:7" x14ac:dyDescent="0.25">
      <c r="A5" s="81"/>
      <c r="B5" s="301"/>
      <c r="C5" s="33"/>
      <c r="D5" s="81"/>
      <c r="E5" s="81"/>
      <c r="F5" s="81"/>
      <c r="G5" s="81"/>
    </row>
    <row r="6" spans="1:7" x14ac:dyDescent="0.25">
      <c r="A6" s="10"/>
      <c r="B6" s="499" t="s">
        <v>3</v>
      </c>
      <c r="C6" s="500"/>
      <c r="D6" s="500"/>
      <c r="E6" s="501" t="s">
        <v>4</v>
      </c>
      <c r="F6" s="502"/>
      <c r="G6" s="502"/>
    </row>
    <row r="7" spans="1:7" ht="76.5" x14ac:dyDescent="0.25">
      <c r="A7" s="11" t="s">
        <v>5</v>
      </c>
      <c r="B7" s="302" t="s">
        <v>6</v>
      </c>
      <c r="C7" s="34" t="s">
        <v>7</v>
      </c>
      <c r="D7" s="14" t="s">
        <v>387</v>
      </c>
      <c r="E7" s="14" t="s">
        <v>9</v>
      </c>
      <c r="F7" s="14" t="s">
        <v>388</v>
      </c>
      <c r="G7" s="14" t="s">
        <v>389</v>
      </c>
    </row>
    <row r="8" spans="1:7" x14ac:dyDescent="0.25">
      <c r="A8" s="1" t="s">
        <v>390</v>
      </c>
      <c r="B8" s="1"/>
      <c r="C8" s="2">
        <f>SUM(C9)</f>
        <v>1102850000</v>
      </c>
      <c r="D8" s="15"/>
      <c r="E8" s="15"/>
      <c r="F8" s="15"/>
      <c r="G8" s="15"/>
    </row>
    <row r="9" spans="1:7" ht="25.5" x14ac:dyDescent="0.25">
      <c r="A9" s="16" t="s">
        <v>391</v>
      </c>
      <c r="B9" s="16"/>
      <c r="C9" s="40">
        <f>SUM(C10:C20)</f>
        <v>1102850000</v>
      </c>
      <c r="D9" s="18"/>
      <c r="E9" s="19"/>
      <c r="F9" s="18"/>
      <c r="G9" s="18"/>
    </row>
    <row r="10" spans="1:7" ht="25.5" x14ac:dyDescent="0.25">
      <c r="A10" s="20" t="s">
        <v>392</v>
      </c>
      <c r="B10" s="162" t="s">
        <v>21</v>
      </c>
      <c r="C10" s="43">
        <v>418750000</v>
      </c>
      <c r="D10" s="28">
        <v>40940</v>
      </c>
      <c r="E10" s="28">
        <v>40940</v>
      </c>
      <c r="F10" s="28">
        <v>40940</v>
      </c>
      <c r="G10" s="28">
        <v>41214</v>
      </c>
    </row>
    <row r="11" spans="1:7" ht="51" x14ac:dyDescent="0.25">
      <c r="A11" s="89" t="s">
        <v>393</v>
      </c>
      <c r="B11" s="162" t="s">
        <v>21</v>
      </c>
      <c r="C11" s="44">
        <v>98500000</v>
      </c>
      <c r="D11" s="28">
        <v>40940</v>
      </c>
      <c r="E11" s="28">
        <v>40940</v>
      </c>
      <c r="F11" s="28">
        <v>40940</v>
      </c>
      <c r="G11" s="23">
        <v>41000</v>
      </c>
    </row>
    <row r="12" spans="1:7" x14ac:dyDescent="0.25">
      <c r="A12" s="89" t="s">
        <v>394</v>
      </c>
      <c r="B12" s="162" t="s">
        <v>395</v>
      </c>
      <c r="C12" s="45">
        <v>19600000</v>
      </c>
      <c r="D12" s="28">
        <v>40940</v>
      </c>
      <c r="E12" s="28">
        <v>40940</v>
      </c>
      <c r="F12" s="28">
        <v>40940</v>
      </c>
      <c r="G12" s="23">
        <v>41000</v>
      </c>
    </row>
    <row r="13" spans="1:7" ht="25.5" x14ac:dyDescent="0.25">
      <c r="A13" s="90" t="s">
        <v>396</v>
      </c>
      <c r="B13" s="163" t="s">
        <v>21</v>
      </c>
      <c r="C13" s="22">
        <v>160000000</v>
      </c>
      <c r="D13" s="28">
        <v>40940</v>
      </c>
      <c r="E13" s="28">
        <v>40969</v>
      </c>
      <c r="F13" s="23">
        <v>41000</v>
      </c>
      <c r="G13" s="23">
        <v>41000</v>
      </c>
    </row>
    <row r="14" spans="1:7" ht="38.25" x14ac:dyDescent="0.25">
      <c r="A14" s="90" t="s">
        <v>397</v>
      </c>
      <c r="B14" s="163" t="s">
        <v>21</v>
      </c>
      <c r="C14" s="22">
        <v>25000000</v>
      </c>
      <c r="D14" s="28">
        <v>40940</v>
      </c>
      <c r="E14" s="28">
        <v>40969</v>
      </c>
      <c r="F14" s="28">
        <v>40969</v>
      </c>
      <c r="G14" s="23">
        <v>41244</v>
      </c>
    </row>
    <row r="15" spans="1:7" ht="25.5" x14ac:dyDescent="0.25">
      <c r="A15" s="87" t="s">
        <v>398</v>
      </c>
      <c r="B15" s="163" t="s">
        <v>21</v>
      </c>
      <c r="C15" s="22">
        <v>20000000</v>
      </c>
      <c r="D15" s="23">
        <v>41000</v>
      </c>
      <c r="E15" s="28">
        <v>41030</v>
      </c>
      <c r="F15" s="28">
        <v>41030</v>
      </c>
      <c r="G15" s="23">
        <v>41244</v>
      </c>
    </row>
    <row r="16" spans="1:7" ht="38.25" x14ac:dyDescent="0.25">
      <c r="A16" s="87" t="s">
        <v>399</v>
      </c>
      <c r="B16" s="163" t="s">
        <v>21</v>
      </c>
      <c r="C16" s="22">
        <v>40000000</v>
      </c>
      <c r="D16" s="28">
        <v>40940</v>
      </c>
      <c r="E16" s="28">
        <v>40969</v>
      </c>
      <c r="F16" s="23">
        <v>41000</v>
      </c>
      <c r="G16" s="23">
        <v>41000</v>
      </c>
    </row>
    <row r="17" spans="1:7" x14ac:dyDescent="0.25">
      <c r="A17" s="87" t="s">
        <v>400</v>
      </c>
      <c r="B17" s="163" t="s">
        <v>21</v>
      </c>
      <c r="C17" s="24">
        <v>12000000</v>
      </c>
      <c r="D17" s="28">
        <v>40940</v>
      </c>
      <c r="E17" s="28">
        <v>40969</v>
      </c>
      <c r="F17" s="23">
        <v>41000</v>
      </c>
      <c r="G17" s="23">
        <v>41000</v>
      </c>
    </row>
    <row r="18" spans="1:7" ht="25.5" x14ac:dyDescent="0.25">
      <c r="A18" s="87" t="s">
        <v>401</v>
      </c>
      <c r="B18" s="163" t="s">
        <v>21</v>
      </c>
      <c r="C18" s="24">
        <v>4500000</v>
      </c>
      <c r="D18" s="28">
        <v>40940</v>
      </c>
      <c r="E18" s="28">
        <v>40969</v>
      </c>
      <c r="F18" s="23">
        <v>41000</v>
      </c>
      <c r="G18" s="23">
        <v>41000</v>
      </c>
    </row>
    <row r="19" spans="1:7" x14ac:dyDescent="0.25">
      <c r="A19" s="87" t="s">
        <v>402</v>
      </c>
      <c r="B19" s="163" t="s">
        <v>21</v>
      </c>
      <c r="C19" s="24">
        <v>4500000</v>
      </c>
      <c r="D19" s="23">
        <v>40969</v>
      </c>
      <c r="E19" s="28">
        <v>40969</v>
      </c>
      <c r="F19" s="28">
        <v>40969</v>
      </c>
      <c r="G19" s="28">
        <v>40969</v>
      </c>
    </row>
    <row r="20" spans="1:7" x14ac:dyDescent="0.25">
      <c r="A20" s="87" t="s">
        <v>403</v>
      </c>
      <c r="B20" s="163" t="s">
        <v>395</v>
      </c>
      <c r="C20" s="24">
        <v>300000000</v>
      </c>
      <c r="D20" s="28">
        <v>40940</v>
      </c>
      <c r="E20" s="28">
        <v>40969</v>
      </c>
      <c r="F20" s="28">
        <v>40969</v>
      </c>
      <c r="G20" s="23">
        <v>41000</v>
      </c>
    </row>
    <row r="21" spans="1:7" x14ac:dyDescent="0.25">
      <c r="C21" s="38"/>
    </row>
    <row r="22" spans="1:7" x14ac:dyDescent="0.25">
      <c r="C22" s="37"/>
    </row>
    <row r="23" spans="1:7" x14ac:dyDescent="0.25">
      <c r="C23" s="38"/>
    </row>
    <row r="24" spans="1:7" x14ac:dyDescent="0.25">
      <c r="C24" s="37"/>
    </row>
    <row r="25" spans="1:7" x14ac:dyDescent="0.25">
      <c r="C25" s="38"/>
    </row>
    <row r="26" spans="1:7" x14ac:dyDescent="0.25">
      <c r="C26" s="38"/>
    </row>
    <row r="27" spans="1:7" x14ac:dyDescent="0.25">
      <c r="C27" s="38"/>
    </row>
    <row r="28" spans="1:7" x14ac:dyDescent="0.25">
      <c r="C28" s="38"/>
    </row>
    <row r="29" spans="1:7" x14ac:dyDescent="0.25">
      <c r="C29" s="38"/>
    </row>
    <row r="30" spans="1:7" x14ac:dyDescent="0.25">
      <c r="C30" s="38"/>
    </row>
    <row r="31" spans="1:7" x14ac:dyDescent="0.25">
      <c r="C31" s="38"/>
    </row>
    <row r="32" spans="1:7" x14ac:dyDescent="0.25">
      <c r="C32" s="38"/>
    </row>
    <row r="33" spans="2:3" s="4" customFormat="1" x14ac:dyDescent="0.25">
      <c r="B33" s="300"/>
      <c r="C33" s="38"/>
    </row>
    <row r="34" spans="2:3" s="4" customFormat="1" x14ac:dyDescent="0.25">
      <c r="B34" s="300"/>
      <c r="C34" s="38"/>
    </row>
    <row r="35" spans="2:3" s="4" customFormat="1" x14ac:dyDescent="0.25">
      <c r="B35" s="300"/>
      <c r="C35" s="38"/>
    </row>
    <row r="36" spans="2:3" s="4" customFormat="1" x14ac:dyDescent="0.25">
      <c r="B36" s="300"/>
      <c r="C36" s="38"/>
    </row>
    <row r="37" spans="2:3" s="4" customFormat="1" x14ac:dyDescent="0.25">
      <c r="B37" s="300"/>
      <c r="C37" s="38"/>
    </row>
    <row r="38" spans="2:3" s="4" customFormat="1" x14ac:dyDescent="0.25">
      <c r="B38" s="300"/>
      <c r="C38" s="38"/>
    </row>
    <row r="39" spans="2:3" s="4" customFormat="1" x14ac:dyDescent="0.25">
      <c r="B39" s="300"/>
      <c r="C39" s="39"/>
    </row>
  </sheetData>
  <autoFilter ref="A8:G20"/>
  <mergeCells count="5">
    <mergeCell ref="A2:G2"/>
    <mergeCell ref="A3:G3"/>
    <mergeCell ref="A4:G4"/>
    <mergeCell ref="B6:D6"/>
    <mergeCell ref="E6:G6"/>
  </mergeCells>
  <pageMargins left="0.51181102362204722" right="0.51181102362204722" top="0.55118110236220474" bottom="0.55118110236220474" header="0.31496062992125984" footer="0.31496062992125984"/>
  <pageSetup scale="8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2:G31"/>
  <sheetViews>
    <sheetView workbookViewId="0">
      <selection activeCell="H27" sqref="H27"/>
    </sheetView>
  </sheetViews>
  <sheetFormatPr baseColWidth="10" defaultRowHeight="12.75" x14ac:dyDescent="0.25"/>
  <cols>
    <col min="1" max="1" width="63.7109375" style="4" customWidth="1"/>
    <col min="2" max="2" width="20.7109375" style="5" customWidth="1"/>
    <col min="3" max="3" width="18.7109375" style="39" customWidth="1"/>
    <col min="4" max="4" width="13.7109375" style="4" customWidth="1"/>
    <col min="5" max="5" width="13.7109375" style="7" customWidth="1"/>
    <col min="6" max="7" width="13.7109375" style="4" customWidth="1"/>
    <col min="8" max="228" width="11.42578125" style="4"/>
    <col min="229" max="229" width="62.85546875" style="4" customWidth="1"/>
    <col min="230" max="230" width="22.28515625" style="4" customWidth="1"/>
    <col min="231" max="231" width="18.140625" style="4" customWidth="1"/>
    <col min="232" max="232" width="16.85546875" style="4" customWidth="1"/>
    <col min="233" max="233" width="13.42578125" style="4" customWidth="1"/>
    <col min="234" max="234" width="11.7109375" style="4" customWidth="1"/>
    <col min="235" max="235" width="13" style="4" customWidth="1"/>
    <col min="236" max="236" width="13.42578125" style="4" bestFit="1" customWidth="1"/>
    <col min="237" max="484" width="11.42578125" style="4"/>
    <col min="485" max="485" width="62.85546875" style="4" customWidth="1"/>
    <col min="486" max="486" width="22.28515625" style="4" customWidth="1"/>
    <col min="487" max="487" width="18.140625" style="4" customWidth="1"/>
    <col min="488" max="488" width="16.85546875" style="4" customWidth="1"/>
    <col min="489" max="489" width="13.42578125" style="4" customWidth="1"/>
    <col min="490" max="490" width="11.7109375" style="4" customWidth="1"/>
    <col min="491" max="491" width="13" style="4" customWidth="1"/>
    <col min="492" max="492" width="13.42578125" style="4" bestFit="1" customWidth="1"/>
    <col min="493" max="740" width="11.42578125" style="4"/>
    <col min="741" max="741" width="62.85546875" style="4" customWidth="1"/>
    <col min="742" max="742" width="22.28515625" style="4" customWidth="1"/>
    <col min="743" max="743" width="18.140625" style="4" customWidth="1"/>
    <col min="744" max="744" width="16.85546875" style="4" customWidth="1"/>
    <col min="745" max="745" width="13.42578125" style="4" customWidth="1"/>
    <col min="746" max="746" width="11.7109375" style="4" customWidth="1"/>
    <col min="747" max="747" width="13" style="4" customWidth="1"/>
    <col min="748" max="748" width="13.42578125" style="4" bestFit="1" customWidth="1"/>
    <col min="749" max="996" width="11.42578125" style="4"/>
    <col min="997" max="997" width="62.85546875" style="4" customWidth="1"/>
    <col min="998" max="998" width="22.28515625" style="4" customWidth="1"/>
    <col min="999" max="999" width="18.140625" style="4" customWidth="1"/>
    <col min="1000" max="1000" width="16.85546875" style="4" customWidth="1"/>
    <col min="1001" max="1001" width="13.42578125" style="4" customWidth="1"/>
    <col min="1002" max="1002" width="11.7109375" style="4" customWidth="1"/>
    <col min="1003" max="1003" width="13" style="4" customWidth="1"/>
    <col min="1004" max="1004" width="13.42578125" style="4" bestFit="1" customWidth="1"/>
    <col min="1005" max="1252" width="11.42578125" style="4"/>
    <col min="1253" max="1253" width="62.85546875" style="4" customWidth="1"/>
    <col min="1254" max="1254" width="22.28515625" style="4" customWidth="1"/>
    <col min="1255" max="1255" width="18.140625" style="4" customWidth="1"/>
    <col min="1256" max="1256" width="16.85546875" style="4" customWidth="1"/>
    <col min="1257" max="1257" width="13.42578125" style="4" customWidth="1"/>
    <col min="1258" max="1258" width="11.7109375" style="4" customWidth="1"/>
    <col min="1259" max="1259" width="13" style="4" customWidth="1"/>
    <col min="1260" max="1260" width="13.42578125" style="4" bestFit="1" customWidth="1"/>
    <col min="1261" max="1508" width="11.42578125" style="4"/>
    <col min="1509" max="1509" width="62.85546875" style="4" customWidth="1"/>
    <col min="1510" max="1510" width="22.28515625" style="4" customWidth="1"/>
    <col min="1511" max="1511" width="18.140625" style="4" customWidth="1"/>
    <col min="1512" max="1512" width="16.85546875" style="4" customWidth="1"/>
    <col min="1513" max="1513" width="13.42578125" style="4" customWidth="1"/>
    <col min="1514" max="1514" width="11.7109375" style="4" customWidth="1"/>
    <col min="1515" max="1515" width="13" style="4" customWidth="1"/>
    <col min="1516" max="1516" width="13.42578125" style="4" bestFit="1" customWidth="1"/>
    <col min="1517" max="1764" width="11.42578125" style="4"/>
    <col min="1765" max="1765" width="62.85546875" style="4" customWidth="1"/>
    <col min="1766" max="1766" width="22.28515625" style="4" customWidth="1"/>
    <col min="1767" max="1767" width="18.140625" style="4" customWidth="1"/>
    <col min="1768" max="1768" width="16.85546875" style="4" customWidth="1"/>
    <col min="1769" max="1769" width="13.42578125" style="4" customWidth="1"/>
    <col min="1770" max="1770" width="11.7109375" style="4" customWidth="1"/>
    <col min="1771" max="1771" width="13" style="4" customWidth="1"/>
    <col min="1772" max="1772" width="13.42578125" style="4" bestFit="1" customWidth="1"/>
    <col min="1773" max="2020" width="11.42578125" style="4"/>
    <col min="2021" max="2021" width="62.85546875" style="4" customWidth="1"/>
    <col min="2022" max="2022" width="22.28515625" style="4" customWidth="1"/>
    <col min="2023" max="2023" width="18.140625" style="4" customWidth="1"/>
    <col min="2024" max="2024" width="16.85546875" style="4" customWidth="1"/>
    <col min="2025" max="2025" width="13.42578125" style="4" customWidth="1"/>
    <col min="2026" max="2026" width="11.7109375" style="4" customWidth="1"/>
    <col min="2027" max="2027" width="13" style="4" customWidth="1"/>
    <col min="2028" max="2028" width="13.42578125" style="4" bestFit="1" customWidth="1"/>
    <col min="2029" max="2276" width="11.42578125" style="4"/>
    <col min="2277" max="2277" width="62.85546875" style="4" customWidth="1"/>
    <col min="2278" max="2278" width="22.28515625" style="4" customWidth="1"/>
    <col min="2279" max="2279" width="18.140625" style="4" customWidth="1"/>
    <col min="2280" max="2280" width="16.85546875" style="4" customWidth="1"/>
    <col min="2281" max="2281" width="13.42578125" style="4" customWidth="1"/>
    <col min="2282" max="2282" width="11.7109375" style="4" customWidth="1"/>
    <col min="2283" max="2283" width="13" style="4" customWidth="1"/>
    <col min="2284" max="2284" width="13.42578125" style="4" bestFit="1" customWidth="1"/>
    <col min="2285" max="2532" width="11.42578125" style="4"/>
    <col min="2533" max="2533" width="62.85546875" style="4" customWidth="1"/>
    <col min="2534" max="2534" width="22.28515625" style="4" customWidth="1"/>
    <col min="2535" max="2535" width="18.140625" style="4" customWidth="1"/>
    <col min="2536" max="2536" width="16.85546875" style="4" customWidth="1"/>
    <col min="2537" max="2537" width="13.42578125" style="4" customWidth="1"/>
    <col min="2538" max="2538" width="11.7109375" style="4" customWidth="1"/>
    <col min="2539" max="2539" width="13" style="4" customWidth="1"/>
    <col min="2540" max="2540" width="13.42578125" style="4" bestFit="1" customWidth="1"/>
    <col min="2541" max="2788" width="11.42578125" style="4"/>
    <col min="2789" max="2789" width="62.85546875" style="4" customWidth="1"/>
    <col min="2790" max="2790" width="22.28515625" style="4" customWidth="1"/>
    <col min="2791" max="2791" width="18.140625" style="4" customWidth="1"/>
    <col min="2792" max="2792" width="16.85546875" style="4" customWidth="1"/>
    <col min="2793" max="2793" width="13.42578125" style="4" customWidth="1"/>
    <col min="2794" max="2794" width="11.7109375" style="4" customWidth="1"/>
    <col min="2795" max="2795" width="13" style="4" customWidth="1"/>
    <col min="2796" max="2796" width="13.42578125" style="4" bestFit="1" customWidth="1"/>
    <col min="2797" max="3044" width="11.42578125" style="4"/>
    <col min="3045" max="3045" width="62.85546875" style="4" customWidth="1"/>
    <col min="3046" max="3046" width="22.28515625" style="4" customWidth="1"/>
    <col min="3047" max="3047" width="18.140625" style="4" customWidth="1"/>
    <col min="3048" max="3048" width="16.85546875" style="4" customWidth="1"/>
    <col min="3049" max="3049" width="13.42578125" style="4" customWidth="1"/>
    <col min="3050" max="3050" width="11.7109375" style="4" customWidth="1"/>
    <col min="3051" max="3051" width="13" style="4" customWidth="1"/>
    <col min="3052" max="3052" width="13.42578125" style="4" bestFit="1" customWidth="1"/>
    <col min="3053" max="3300" width="11.42578125" style="4"/>
    <col min="3301" max="3301" width="62.85546875" style="4" customWidth="1"/>
    <col min="3302" max="3302" width="22.28515625" style="4" customWidth="1"/>
    <col min="3303" max="3303" width="18.140625" style="4" customWidth="1"/>
    <col min="3304" max="3304" width="16.85546875" style="4" customWidth="1"/>
    <col min="3305" max="3305" width="13.42578125" style="4" customWidth="1"/>
    <col min="3306" max="3306" width="11.7109375" style="4" customWidth="1"/>
    <col min="3307" max="3307" width="13" style="4" customWidth="1"/>
    <col min="3308" max="3308" width="13.42578125" style="4" bestFit="1" customWidth="1"/>
    <col min="3309" max="3556" width="11.42578125" style="4"/>
    <col min="3557" max="3557" width="62.85546875" style="4" customWidth="1"/>
    <col min="3558" max="3558" width="22.28515625" style="4" customWidth="1"/>
    <col min="3559" max="3559" width="18.140625" style="4" customWidth="1"/>
    <col min="3560" max="3560" width="16.85546875" style="4" customWidth="1"/>
    <col min="3561" max="3561" width="13.42578125" style="4" customWidth="1"/>
    <col min="3562" max="3562" width="11.7109375" style="4" customWidth="1"/>
    <col min="3563" max="3563" width="13" style="4" customWidth="1"/>
    <col min="3564" max="3564" width="13.42578125" style="4" bestFit="1" customWidth="1"/>
    <col min="3565" max="3812" width="11.42578125" style="4"/>
    <col min="3813" max="3813" width="62.85546875" style="4" customWidth="1"/>
    <col min="3814" max="3814" width="22.28515625" style="4" customWidth="1"/>
    <col min="3815" max="3815" width="18.140625" style="4" customWidth="1"/>
    <col min="3816" max="3816" width="16.85546875" style="4" customWidth="1"/>
    <col min="3817" max="3817" width="13.42578125" style="4" customWidth="1"/>
    <col min="3818" max="3818" width="11.7109375" style="4" customWidth="1"/>
    <col min="3819" max="3819" width="13" style="4" customWidth="1"/>
    <col min="3820" max="3820" width="13.42578125" style="4" bestFit="1" customWidth="1"/>
    <col min="3821" max="4068" width="11.42578125" style="4"/>
    <col min="4069" max="4069" width="62.85546875" style="4" customWidth="1"/>
    <col min="4070" max="4070" width="22.28515625" style="4" customWidth="1"/>
    <col min="4071" max="4071" width="18.140625" style="4" customWidth="1"/>
    <col min="4072" max="4072" width="16.85546875" style="4" customWidth="1"/>
    <col min="4073" max="4073" width="13.42578125" style="4" customWidth="1"/>
    <col min="4074" max="4074" width="11.7109375" style="4" customWidth="1"/>
    <col min="4075" max="4075" width="13" style="4" customWidth="1"/>
    <col min="4076" max="4076" width="13.42578125" style="4" bestFit="1" customWidth="1"/>
    <col min="4077" max="4324" width="11.42578125" style="4"/>
    <col min="4325" max="4325" width="62.85546875" style="4" customWidth="1"/>
    <col min="4326" max="4326" width="22.28515625" style="4" customWidth="1"/>
    <col min="4327" max="4327" width="18.140625" style="4" customWidth="1"/>
    <col min="4328" max="4328" width="16.85546875" style="4" customWidth="1"/>
    <col min="4329" max="4329" width="13.42578125" style="4" customWidth="1"/>
    <col min="4330" max="4330" width="11.7109375" style="4" customWidth="1"/>
    <col min="4331" max="4331" width="13" style="4" customWidth="1"/>
    <col min="4332" max="4332" width="13.42578125" style="4" bestFit="1" customWidth="1"/>
    <col min="4333" max="4580" width="11.42578125" style="4"/>
    <col min="4581" max="4581" width="62.85546875" style="4" customWidth="1"/>
    <col min="4582" max="4582" width="22.28515625" style="4" customWidth="1"/>
    <col min="4583" max="4583" width="18.140625" style="4" customWidth="1"/>
    <col min="4584" max="4584" width="16.85546875" style="4" customWidth="1"/>
    <col min="4585" max="4585" width="13.42578125" style="4" customWidth="1"/>
    <col min="4586" max="4586" width="11.7109375" style="4" customWidth="1"/>
    <col min="4587" max="4587" width="13" style="4" customWidth="1"/>
    <col min="4588" max="4588" width="13.42578125" style="4" bestFit="1" customWidth="1"/>
    <col min="4589" max="4836" width="11.42578125" style="4"/>
    <col min="4837" max="4837" width="62.85546875" style="4" customWidth="1"/>
    <col min="4838" max="4838" width="22.28515625" style="4" customWidth="1"/>
    <col min="4839" max="4839" width="18.140625" style="4" customWidth="1"/>
    <col min="4840" max="4840" width="16.85546875" style="4" customWidth="1"/>
    <col min="4841" max="4841" width="13.42578125" style="4" customWidth="1"/>
    <col min="4842" max="4842" width="11.7109375" style="4" customWidth="1"/>
    <col min="4843" max="4843" width="13" style="4" customWidth="1"/>
    <col min="4844" max="4844" width="13.42578125" style="4" bestFit="1" customWidth="1"/>
    <col min="4845" max="5092" width="11.42578125" style="4"/>
    <col min="5093" max="5093" width="62.85546875" style="4" customWidth="1"/>
    <col min="5094" max="5094" width="22.28515625" style="4" customWidth="1"/>
    <col min="5095" max="5095" width="18.140625" style="4" customWidth="1"/>
    <col min="5096" max="5096" width="16.85546875" style="4" customWidth="1"/>
    <col min="5097" max="5097" width="13.42578125" style="4" customWidth="1"/>
    <col min="5098" max="5098" width="11.7109375" style="4" customWidth="1"/>
    <col min="5099" max="5099" width="13" style="4" customWidth="1"/>
    <col min="5100" max="5100" width="13.42578125" style="4" bestFit="1" customWidth="1"/>
    <col min="5101" max="5348" width="11.42578125" style="4"/>
    <col min="5349" max="5349" width="62.85546875" style="4" customWidth="1"/>
    <col min="5350" max="5350" width="22.28515625" style="4" customWidth="1"/>
    <col min="5351" max="5351" width="18.140625" style="4" customWidth="1"/>
    <col min="5352" max="5352" width="16.85546875" style="4" customWidth="1"/>
    <col min="5353" max="5353" width="13.42578125" style="4" customWidth="1"/>
    <col min="5354" max="5354" width="11.7109375" style="4" customWidth="1"/>
    <col min="5355" max="5355" width="13" style="4" customWidth="1"/>
    <col min="5356" max="5356" width="13.42578125" style="4" bestFit="1" customWidth="1"/>
    <col min="5357" max="5604" width="11.42578125" style="4"/>
    <col min="5605" max="5605" width="62.85546875" style="4" customWidth="1"/>
    <col min="5606" max="5606" width="22.28515625" style="4" customWidth="1"/>
    <col min="5607" max="5607" width="18.140625" style="4" customWidth="1"/>
    <col min="5608" max="5608" width="16.85546875" style="4" customWidth="1"/>
    <col min="5609" max="5609" width="13.42578125" style="4" customWidth="1"/>
    <col min="5610" max="5610" width="11.7109375" style="4" customWidth="1"/>
    <col min="5611" max="5611" width="13" style="4" customWidth="1"/>
    <col min="5612" max="5612" width="13.42578125" style="4" bestFit="1" customWidth="1"/>
    <col min="5613" max="5860" width="11.42578125" style="4"/>
    <col min="5861" max="5861" width="62.85546875" style="4" customWidth="1"/>
    <col min="5862" max="5862" width="22.28515625" style="4" customWidth="1"/>
    <col min="5863" max="5863" width="18.140625" style="4" customWidth="1"/>
    <col min="5864" max="5864" width="16.85546875" style="4" customWidth="1"/>
    <col min="5865" max="5865" width="13.42578125" style="4" customWidth="1"/>
    <col min="5866" max="5866" width="11.7109375" style="4" customWidth="1"/>
    <col min="5867" max="5867" width="13" style="4" customWidth="1"/>
    <col min="5868" max="5868" width="13.42578125" style="4" bestFit="1" customWidth="1"/>
    <col min="5869" max="6116" width="11.42578125" style="4"/>
    <col min="6117" max="6117" width="62.85546875" style="4" customWidth="1"/>
    <col min="6118" max="6118" width="22.28515625" style="4" customWidth="1"/>
    <col min="6119" max="6119" width="18.140625" style="4" customWidth="1"/>
    <col min="6120" max="6120" width="16.85546875" style="4" customWidth="1"/>
    <col min="6121" max="6121" width="13.42578125" style="4" customWidth="1"/>
    <col min="6122" max="6122" width="11.7109375" style="4" customWidth="1"/>
    <col min="6123" max="6123" width="13" style="4" customWidth="1"/>
    <col min="6124" max="6124" width="13.42578125" style="4" bestFit="1" customWidth="1"/>
    <col min="6125" max="6372" width="11.42578125" style="4"/>
    <col min="6373" max="6373" width="62.85546875" style="4" customWidth="1"/>
    <col min="6374" max="6374" width="22.28515625" style="4" customWidth="1"/>
    <col min="6375" max="6375" width="18.140625" style="4" customWidth="1"/>
    <col min="6376" max="6376" width="16.85546875" style="4" customWidth="1"/>
    <col min="6377" max="6377" width="13.42578125" style="4" customWidth="1"/>
    <col min="6378" max="6378" width="11.7109375" style="4" customWidth="1"/>
    <col min="6379" max="6379" width="13" style="4" customWidth="1"/>
    <col min="6380" max="6380" width="13.42578125" style="4" bestFit="1" customWidth="1"/>
    <col min="6381" max="6628" width="11.42578125" style="4"/>
    <col min="6629" max="6629" width="62.85546875" style="4" customWidth="1"/>
    <col min="6630" max="6630" width="22.28515625" style="4" customWidth="1"/>
    <col min="6631" max="6631" width="18.140625" style="4" customWidth="1"/>
    <col min="6632" max="6632" width="16.85546875" style="4" customWidth="1"/>
    <col min="6633" max="6633" width="13.42578125" style="4" customWidth="1"/>
    <col min="6634" max="6634" width="11.7109375" style="4" customWidth="1"/>
    <col min="6635" max="6635" width="13" style="4" customWidth="1"/>
    <col min="6636" max="6636" width="13.42578125" style="4" bestFit="1" customWidth="1"/>
    <col min="6637" max="6884" width="11.42578125" style="4"/>
    <col min="6885" max="6885" width="62.85546875" style="4" customWidth="1"/>
    <col min="6886" max="6886" width="22.28515625" style="4" customWidth="1"/>
    <col min="6887" max="6887" width="18.140625" style="4" customWidth="1"/>
    <col min="6888" max="6888" width="16.85546875" style="4" customWidth="1"/>
    <col min="6889" max="6889" width="13.42578125" style="4" customWidth="1"/>
    <col min="6890" max="6890" width="11.7109375" style="4" customWidth="1"/>
    <col min="6891" max="6891" width="13" style="4" customWidth="1"/>
    <col min="6892" max="6892" width="13.42578125" style="4" bestFit="1" customWidth="1"/>
    <col min="6893" max="7140" width="11.42578125" style="4"/>
    <col min="7141" max="7141" width="62.85546875" style="4" customWidth="1"/>
    <col min="7142" max="7142" width="22.28515625" style="4" customWidth="1"/>
    <col min="7143" max="7143" width="18.140625" style="4" customWidth="1"/>
    <col min="7144" max="7144" width="16.85546875" style="4" customWidth="1"/>
    <col min="7145" max="7145" width="13.42578125" style="4" customWidth="1"/>
    <col min="7146" max="7146" width="11.7109375" style="4" customWidth="1"/>
    <col min="7147" max="7147" width="13" style="4" customWidth="1"/>
    <col min="7148" max="7148" width="13.42578125" style="4" bestFit="1" customWidth="1"/>
    <col min="7149" max="7396" width="11.42578125" style="4"/>
    <col min="7397" max="7397" width="62.85546875" style="4" customWidth="1"/>
    <col min="7398" max="7398" width="22.28515625" style="4" customWidth="1"/>
    <col min="7399" max="7399" width="18.140625" style="4" customWidth="1"/>
    <col min="7400" max="7400" width="16.85546875" style="4" customWidth="1"/>
    <col min="7401" max="7401" width="13.42578125" style="4" customWidth="1"/>
    <col min="7402" max="7402" width="11.7109375" style="4" customWidth="1"/>
    <col min="7403" max="7403" width="13" style="4" customWidth="1"/>
    <col min="7404" max="7404" width="13.42578125" style="4" bestFit="1" customWidth="1"/>
    <col min="7405" max="7652" width="11.42578125" style="4"/>
    <col min="7653" max="7653" width="62.85546875" style="4" customWidth="1"/>
    <col min="7654" max="7654" width="22.28515625" style="4" customWidth="1"/>
    <col min="7655" max="7655" width="18.140625" style="4" customWidth="1"/>
    <col min="7656" max="7656" width="16.85546875" style="4" customWidth="1"/>
    <col min="7657" max="7657" width="13.42578125" style="4" customWidth="1"/>
    <col min="7658" max="7658" width="11.7109375" style="4" customWidth="1"/>
    <col min="7659" max="7659" width="13" style="4" customWidth="1"/>
    <col min="7660" max="7660" width="13.42578125" style="4" bestFit="1" customWidth="1"/>
    <col min="7661" max="7908" width="11.42578125" style="4"/>
    <col min="7909" max="7909" width="62.85546875" style="4" customWidth="1"/>
    <col min="7910" max="7910" width="22.28515625" style="4" customWidth="1"/>
    <col min="7911" max="7911" width="18.140625" style="4" customWidth="1"/>
    <col min="7912" max="7912" width="16.85546875" style="4" customWidth="1"/>
    <col min="7913" max="7913" width="13.42578125" style="4" customWidth="1"/>
    <col min="7914" max="7914" width="11.7109375" style="4" customWidth="1"/>
    <col min="7915" max="7915" width="13" style="4" customWidth="1"/>
    <col min="7916" max="7916" width="13.42578125" style="4" bestFit="1" customWidth="1"/>
    <col min="7917" max="8164" width="11.42578125" style="4"/>
    <col min="8165" max="8165" width="62.85546875" style="4" customWidth="1"/>
    <col min="8166" max="8166" width="22.28515625" style="4" customWidth="1"/>
    <col min="8167" max="8167" width="18.140625" style="4" customWidth="1"/>
    <col min="8168" max="8168" width="16.85546875" style="4" customWidth="1"/>
    <col min="8169" max="8169" width="13.42578125" style="4" customWidth="1"/>
    <col min="8170" max="8170" width="11.7109375" style="4" customWidth="1"/>
    <col min="8171" max="8171" width="13" style="4" customWidth="1"/>
    <col min="8172" max="8172" width="13.42578125" style="4" bestFit="1" customWidth="1"/>
    <col min="8173" max="8420" width="11.42578125" style="4"/>
    <col min="8421" max="8421" width="62.85546875" style="4" customWidth="1"/>
    <col min="8422" max="8422" width="22.28515625" style="4" customWidth="1"/>
    <col min="8423" max="8423" width="18.140625" style="4" customWidth="1"/>
    <col min="8424" max="8424" width="16.85546875" style="4" customWidth="1"/>
    <col min="8425" max="8425" width="13.42578125" style="4" customWidth="1"/>
    <col min="8426" max="8426" width="11.7109375" style="4" customWidth="1"/>
    <col min="8427" max="8427" width="13" style="4" customWidth="1"/>
    <col min="8428" max="8428" width="13.42578125" style="4" bestFit="1" customWidth="1"/>
    <col min="8429" max="8676" width="11.42578125" style="4"/>
    <col min="8677" max="8677" width="62.85546875" style="4" customWidth="1"/>
    <col min="8678" max="8678" width="22.28515625" style="4" customWidth="1"/>
    <col min="8679" max="8679" width="18.140625" style="4" customWidth="1"/>
    <col min="8680" max="8680" width="16.85546875" style="4" customWidth="1"/>
    <col min="8681" max="8681" width="13.42578125" style="4" customWidth="1"/>
    <col min="8682" max="8682" width="11.7109375" style="4" customWidth="1"/>
    <col min="8683" max="8683" width="13" style="4" customWidth="1"/>
    <col min="8684" max="8684" width="13.42578125" style="4" bestFit="1" customWidth="1"/>
    <col min="8685" max="8932" width="11.42578125" style="4"/>
    <col min="8933" max="8933" width="62.85546875" style="4" customWidth="1"/>
    <col min="8934" max="8934" width="22.28515625" style="4" customWidth="1"/>
    <col min="8935" max="8935" width="18.140625" style="4" customWidth="1"/>
    <col min="8936" max="8936" width="16.85546875" style="4" customWidth="1"/>
    <col min="8937" max="8937" width="13.42578125" style="4" customWidth="1"/>
    <col min="8938" max="8938" width="11.7109375" style="4" customWidth="1"/>
    <col min="8939" max="8939" width="13" style="4" customWidth="1"/>
    <col min="8940" max="8940" width="13.42578125" style="4" bestFit="1" customWidth="1"/>
    <col min="8941" max="9188" width="11.42578125" style="4"/>
    <col min="9189" max="9189" width="62.85546875" style="4" customWidth="1"/>
    <col min="9190" max="9190" width="22.28515625" style="4" customWidth="1"/>
    <col min="9191" max="9191" width="18.140625" style="4" customWidth="1"/>
    <col min="9192" max="9192" width="16.85546875" style="4" customWidth="1"/>
    <col min="9193" max="9193" width="13.42578125" style="4" customWidth="1"/>
    <col min="9194" max="9194" width="11.7109375" style="4" customWidth="1"/>
    <col min="9195" max="9195" width="13" style="4" customWidth="1"/>
    <col min="9196" max="9196" width="13.42578125" style="4" bestFit="1" customWidth="1"/>
    <col min="9197" max="9444" width="11.42578125" style="4"/>
    <col min="9445" max="9445" width="62.85546875" style="4" customWidth="1"/>
    <col min="9446" max="9446" width="22.28515625" style="4" customWidth="1"/>
    <col min="9447" max="9447" width="18.140625" style="4" customWidth="1"/>
    <col min="9448" max="9448" width="16.85546875" style="4" customWidth="1"/>
    <col min="9449" max="9449" width="13.42578125" style="4" customWidth="1"/>
    <col min="9450" max="9450" width="11.7109375" style="4" customWidth="1"/>
    <col min="9451" max="9451" width="13" style="4" customWidth="1"/>
    <col min="9452" max="9452" width="13.42578125" style="4" bestFit="1" customWidth="1"/>
    <col min="9453" max="9700" width="11.42578125" style="4"/>
    <col min="9701" max="9701" width="62.85546875" style="4" customWidth="1"/>
    <col min="9702" max="9702" width="22.28515625" style="4" customWidth="1"/>
    <col min="9703" max="9703" width="18.140625" style="4" customWidth="1"/>
    <col min="9704" max="9704" width="16.85546875" style="4" customWidth="1"/>
    <col min="9705" max="9705" width="13.42578125" style="4" customWidth="1"/>
    <col min="9706" max="9706" width="11.7109375" style="4" customWidth="1"/>
    <col min="9707" max="9707" width="13" style="4" customWidth="1"/>
    <col min="9708" max="9708" width="13.42578125" style="4" bestFit="1" customWidth="1"/>
    <col min="9709" max="9956" width="11.42578125" style="4"/>
    <col min="9957" max="9957" width="62.85546875" style="4" customWidth="1"/>
    <col min="9958" max="9958" width="22.28515625" style="4" customWidth="1"/>
    <col min="9959" max="9959" width="18.140625" style="4" customWidth="1"/>
    <col min="9960" max="9960" width="16.85546875" style="4" customWidth="1"/>
    <col min="9961" max="9961" width="13.42578125" style="4" customWidth="1"/>
    <col min="9962" max="9962" width="11.7109375" style="4" customWidth="1"/>
    <col min="9963" max="9963" width="13" style="4" customWidth="1"/>
    <col min="9964" max="9964" width="13.42578125" style="4" bestFit="1" customWidth="1"/>
    <col min="9965" max="10212" width="11.42578125" style="4"/>
    <col min="10213" max="10213" width="62.85546875" style="4" customWidth="1"/>
    <col min="10214" max="10214" width="22.28515625" style="4" customWidth="1"/>
    <col min="10215" max="10215" width="18.140625" style="4" customWidth="1"/>
    <col min="10216" max="10216" width="16.85546875" style="4" customWidth="1"/>
    <col min="10217" max="10217" width="13.42578125" style="4" customWidth="1"/>
    <col min="10218" max="10218" width="11.7109375" style="4" customWidth="1"/>
    <col min="10219" max="10219" width="13" style="4" customWidth="1"/>
    <col min="10220" max="10220" width="13.42578125" style="4" bestFit="1" customWidth="1"/>
    <col min="10221" max="10468" width="11.42578125" style="4"/>
    <col min="10469" max="10469" width="62.85546875" style="4" customWidth="1"/>
    <col min="10470" max="10470" width="22.28515625" style="4" customWidth="1"/>
    <col min="10471" max="10471" width="18.140625" style="4" customWidth="1"/>
    <col min="10472" max="10472" width="16.85546875" style="4" customWidth="1"/>
    <col min="10473" max="10473" width="13.42578125" style="4" customWidth="1"/>
    <col min="10474" max="10474" width="11.7109375" style="4" customWidth="1"/>
    <col min="10475" max="10475" width="13" style="4" customWidth="1"/>
    <col min="10476" max="10476" width="13.42578125" style="4" bestFit="1" customWidth="1"/>
    <col min="10477" max="10724" width="11.42578125" style="4"/>
    <col min="10725" max="10725" width="62.85546875" style="4" customWidth="1"/>
    <col min="10726" max="10726" width="22.28515625" style="4" customWidth="1"/>
    <col min="10727" max="10727" width="18.140625" style="4" customWidth="1"/>
    <col min="10728" max="10728" width="16.85546875" style="4" customWidth="1"/>
    <col min="10729" max="10729" width="13.42578125" style="4" customWidth="1"/>
    <col min="10730" max="10730" width="11.7109375" style="4" customWidth="1"/>
    <col min="10731" max="10731" width="13" style="4" customWidth="1"/>
    <col min="10732" max="10732" width="13.42578125" style="4" bestFit="1" customWidth="1"/>
    <col min="10733" max="10980" width="11.42578125" style="4"/>
    <col min="10981" max="10981" width="62.85546875" style="4" customWidth="1"/>
    <col min="10982" max="10982" width="22.28515625" style="4" customWidth="1"/>
    <col min="10983" max="10983" width="18.140625" style="4" customWidth="1"/>
    <col min="10984" max="10984" width="16.85546875" style="4" customWidth="1"/>
    <col min="10985" max="10985" width="13.42578125" style="4" customWidth="1"/>
    <col min="10986" max="10986" width="11.7109375" style="4" customWidth="1"/>
    <col min="10987" max="10987" width="13" style="4" customWidth="1"/>
    <col min="10988" max="10988" width="13.42578125" style="4" bestFit="1" customWidth="1"/>
    <col min="10989" max="11236" width="11.42578125" style="4"/>
    <col min="11237" max="11237" width="62.85546875" style="4" customWidth="1"/>
    <col min="11238" max="11238" width="22.28515625" style="4" customWidth="1"/>
    <col min="11239" max="11239" width="18.140625" style="4" customWidth="1"/>
    <col min="11240" max="11240" width="16.85546875" style="4" customWidth="1"/>
    <col min="11241" max="11241" width="13.42578125" style="4" customWidth="1"/>
    <col min="11242" max="11242" width="11.7109375" style="4" customWidth="1"/>
    <col min="11243" max="11243" width="13" style="4" customWidth="1"/>
    <col min="11244" max="11244" width="13.42578125" style="4" bestFit="1" customWidth="1"/>
    <col min="11245" max="11492" width="11.42578125" style="4"/>
    <col min="11493" max="11493" width="62.85546875" style="4" customWidth="1"/>
    <col min="11494" max="11494" width="22.28515625" style="4" customWidth="1"/>
    <col min="11495" max="11495" width="18.140625" style="4" customWidth="1"/>
    <col min="11496" max="11496" width="16.85546875" style="4" customWidth="1"/>
    <col min="11497" max="11497" width="13.42578125" style="4" customWidth="1"/>
    <col min="11498" max="11498" width="11.7109375" style="4" customWidth="1"/>
    <col min="11499" max="11499" width="13" style="4" customWidth="1"/>
    <col min="11500" max="11500" width="13.42578125" style="4" bestFit="1" customWidth="1"/>
    <col min="11501" max="11748" width="11.42578125" style="4"/>
    <col min="11749" max="11749" width="62.85546875" style="4" customWidth="1"/>
    <col min="11750" max="11750" width="22.28515625" style="4" customWidth="1"/>
    <col min="11751" max="11751" width="18.140625" style="4" customWidth="1"/>
    <col min="11752" max="11752" width="16.85546875" style="4" customWidth="1"/>
    <col min="11753" max="11753" width="13.42578125" style="4" customWidth="1"/>
    <col min="11754" max="11754" width="11.7109375" style="4" customWidth="1"/>
    <col min="11755" max="11755" width="13" style="4" customWidth="1"/>
    <col min="11756" max="11756" width="13.42578125" style="4" bestFit="1" customWidth="1"/>
    <col min="11757" max="12004" width="11.42578125" style="4"/>
    <col min="12005" max="12005" width="62.85546875" style="4" customWidth="1"/>
    <col min="12006" max="12006" width="22.28515625" style="4" customWidth="1"/>
    <col min="12007" max="12007" width="18.140625" style="4" customWidth="1"/>
    <col min="12008" max="12008" width="16.85546875" style="4" customWidth="1"/>
    <col min="12009" max="12009" width="13.42578125" style="4" customWidth="1"/>
    <col min="12010" max="12010" width="11.7109375" style="4" customWidth="1"/>
    <col min="12011" max="12011" width="13" style="4" customWidth="1"/>
    <col min="12012" max="12012" width="13.42578125" style="4" bestFit="1" customWidth="1"/>
    <col min="12013" max="12260" width="11.42578125" style="4"/>
    <col min="12261" max="12261" width="62.85546875" style="4" customWidth="1"/>
    <col min="12262" max="12262" width="22.28515625" style="4" customWidth="1"/>
    <col min="12263" max="12263" width="18.140625" style="4" customWidth="1"/>
    <col min="12264" max="12264" width="16.85546875" style="4" customWidth="1"/>
    <col min="12265" max="12265" width="13.42578125" style="4" customWidth="1"/>
    <col min="12266" max="12266" width="11.7109375" style="4" customWidth="1"/>
    <col min="12267" max="12267" width="13" style="4" customWidth="1"/>
    <col min="12268" max="12268" width="13.42578125" style="4" bestFit="1" customWidth="1"/>
    <col min="12269" max="12516" width="11.42578125" style="4"/>
    <col min="12517" max="12517" width="62.85546875" style="4" customWidth="1"/>
    <col min="12518" max="12518" width="22.28515625" style="4" customWidth="1"/>
    <col min="12519" max="12519" width="18.140625" style="4" customWidth="1"/>
    <col min="12520" max="12520" width="16.85546875" style="4" customWidth="1"/>
    <col min="12521" max="12521" width="13.42578125" style="4" customWidth="1"/>
    <col min="12522" max="12522" width="11.7109375" style="4" customWidth="1"/>
    <col min="12523" max="12523" width="13" style="4" customWidth="1"/>
    <col min="12524" max="12524" width="13.42578125" style="4" bestFit="1" customWidth="1"/>
    <col min="12525" max="12772" width="11.42578125" style="4"/>
    <col min="12773" max="12773" width="62.85546875" style="4" customWidth="1"/>
    <col min="12774" max="12774" width="22.28515625" style="4" customWidth="1"/>
    <col min="12775" max="12775" width="18.140625" style="4" customWidth="1"/>
    <col min="12776" max="12776" width="16.85546875" style="4" customWidth="1"/>
    <col min="12777" max="12777" width="13.42578125" style="4" customWidth="1"/>
    <col min="12778" max="12778" width="11.7109375" style="4" customWidth="1"/>
    <col min="12779" max="12779" width="13" style="4" customWidth="1"/>
    <col min="12780" max="12780" width="13.42578125" style="4" bestFit="1" customWidth="1"/>
    <col min="12781" max="13028" width="11.42578125" style="4"/>
    <col min="13029" max="13029" width="62.85546875" style="4" customWidth="1"/>
    <col min="13030" max="13030" width="22.28515625" style="4" customWidth="1"/>
    <col min="13031" max="13031" width="18.140625" style="4" customWidth="1"/>
    <col min="13032" max="13032" width="16.85546875" style="4" customWidth="1"/>
    <col min="13033" max="13033" width="13.42578125" style="4" customWidth="1"/>
    <col min="13034" max="13034" width="11.7109375" style="4" customWidth="1"/>
    <col min="13035" max="13035" width="13" style="4" customWidth="1"/>
    <col min="13036" max="13036" width="13.42578125" style="4" bestFit="1" customWidth="1"/>
    <col min="13037" max="13284" width="11.42578125" style="4"/>
    <col min="13285" max="13285" width="62.85546875" style="4" customWidth="1"/>
    <col min="13286" max="13286" width="22.28515625" style="4" customWidth="1"/>
    <col min="13287" max="13287" width="18.140625" style="4" customWidth="1"/>
    <col min="13288" max="13288" width="16.85546875" style="4" customWidth="1"/>
    <col min="13289" max="13289" width="13.42578125" style="4" customWidth="1"/>
    <col min="13290" max="13290" width="11.7109375" style="4" customWidth="1"/>
    <col min="13291" max="13291" width="13" style="4" customWidth="1"/>
    <col min="13292" max="13292" width="13.42578125" style="4" bestFit="1" customWidth="1"/>
    <col min="13293" max="13540" width="11.42578125" style="4"/>
    <col min="13541" max="13541" width="62.85546875" style="4" customWidth="1"/>
    <col min="13542" max="13542" width="22.28515625" style="4" customWidth="1"/>
    <col min="13543" max="13543" width="18.140625" style="4" customWidth="1"/>
    <col min="13544" max="13544" width="16.85546875" style="4" customWidth="1"/>
    <col min="13545" max="13545" width="13.42578125" style="4" customWidth="1"/>
    <col min="13546" max="13546" width="11.7109375" style="4" customWidth="1"/>
    <col min="13547" max="13547" width="13" style="4" customWidth="1"/>
    <col min="13548" max="13548" width="13.42578125" style="4" bestFit="1" customWidth="1"/>
    <col min="13549" max="13796" width="11.42578125" style="4"/>
    <col min="13797" max="13797" width="62.85546875" style="4" customWidth="1"/>
    <col min="13798" max="13798" width="22.28515625" style="4" customWidth="1"/>
    <col min="13799" max="13799" width="18.140625" style="4" customWidth="1"/>
    <col min="13800" max="13800" width="16.85546875" style="4" customWidth="1"/>
    <col min="13801" max="13801" width="13.42578125" style="4" customWidth="1"/>
    <col min="13802" max="13802" width="11.7109375" style="4" customWidth="1"/>
    <col min="13803" max="13803" width="13" style="4" customWidth="1"/>
    <col min="13804" max="13804" width="13.42578125" style="4" bestFit="1" customWidth="1"/>
    <col min="13805" max="14052" width="11.42578125" style="4"/>
    <col min="14053" max="14053" width="62.85546875" style="4" customWidth="1"/>
    <col min="14054" max="14054" width="22.28515625" style="4" customWidth="1"/>
    <col min="14055" max="14055" width="18.140625" style="4" customWidth="1"/>
    <col min="14056" max="14056" width="16.85546875" style="4" customWidth="1"/>
    <col min="14057" max="14057" width="13.42578125" style="4" customWidth="1"/>
    <col min="14058" max="14058" width="11.7109375" style="4" customWidth="1"/>
    <col min="14059" max="14059" width="13" style="4" customWidth="1"/>
    <col min="14060" max="14060" width="13.42578125" style="4" bestFit="1" customWidth="1"/>
    <col min="14061" max="14308" width="11.42578125" style="4"/>
    <col min="14309" max="14309" width="62.85546875" style="4" customWidth="1"/>
    <col min="14310" max="14310" width="22.28515625" style="4" customWidth="1"/>
    <col min="14311" max="14311" width="18.140625" style="4" customWidth="1"/>
    <col min="14312" max="14312" width="16.85546875" style="4" customWidth="1"/>
    <col min="14313" max="14313" width="13.42578125" style="4" customWidth="1"/>
    <col min="14314" max="14314" width="11.7109375" style="4" customWidth="1"/>
    <col min="14315" max="14315" width="13" style="4" customWidth="1"/>
    <col min="14316" max="14316" width="13.42578125" style="4" bestFit="1" customWidth="1"/>
    <col min="14317" max="14564" width="11.42578125" style="4"/>
    <col min="14565" max="14565" width="62.85546875" style="4" customWidth="1"/>
    <col min="14566" max="14566" width="22.28515625" style="4" customWidth="1"/>
    <col min="14567" max="14567" width="18.140625" style="4" customWidth="1"/>
    <col min="14568" max="14568" width="16.85546875" style="4" customWidth="1"/>
    <col min="14569" max="14569" width="13.42578125" style="4" customWidth="1"/>
    <col min="14570" max="14570" width="11.7109375" style="4" customWidth="1"/>
    <col min="14571" max="14571" width="13" style="4" customWidth="1"/>
    <col min="14572" max="14572" width="13.42578125" style="4" bestFit="1" customWidth="1"/>
    <col min="14573" max="14820" width="11.42578125" style="4"/>
    <col min="14821" max="14821" width="62.85546875" style="4" customWidth="1"/>
    <col min="14822" max="14822" width="22.28515625" style="4" customWidth="1"/>
    <col min="14823" max="14823" width="18.140625" style="4" customWidth="1"/>
    <col min="14824" max="14824" width="16.85546875" style="4" customWidth="1"/>
    <col min="14825" max="14825" width="13.42578125" style="4" customWidth="1"/>
    <col min="14826" max="14826" width="11.7109375" style="4" customWidth="1"/>
    <col min="14827" max="14827" width="13" style="4" customWidth="1"/>
    <col min="14828" max="14828" width="13.42578125" style="4" bestFit="1" customWidth="1"/>
    <col min="14829" max="15076" width="11.42578125" style="4"/>
    <col min="15077" max="15077" width="62.85546875" style="4" customWidth="1"/>
    <col min="15078" max="15078" width="22.28515625" style="4" customWidth="1"/>
    <col min="15079" max="15079" width="18.140625" style="4" customWidth="1"/>
    <col min="15080" max="15080" width="16.85546875" style="4" customWidth="1"/>
    <col min="15081" max="15081" width="13.42578125" style="4" customWidth="1"/>
    <col min="15082" max="15082" width="11.7109375" style="4" customWidth="1"/>
    <col min="15083" max="15083" width="13" style="4" customWidth="1"/>
    <col min="15084" max="15084" width="13.42578125" style="4" bestFit="1" customWidth="1"/>
    <col min="15085" max="15332" width="11.42578125" style="4"/>
    <col min="15333" max="15333" width="62.85546875" style="4" customWidth="1"/>
    <col min="15334" max="15334" width="22.28515625" style="4" customWidth="1"/>
    <col min="15335" max="15335" width="18.140625" style="4" customWidth="1"/>
    <col min="15336" max="15336" width="16.85546875" style="4" customWidth="1"/>
    <col min="15337" max="15337" width="13.42578125" style="4" customWidth="1"/>
    <col min="15338" max="15338" width="11.7109375" style="4" customWidth="1"/>
    <col min="15339" max="15339" width="13" style="4" customWidth="1"/>
    <col min="15340" max="15340" width="13.42578125" style="4" bestFit="1" customWidth="1"/>
    <col min="15341" max="15588" width="11.42578125" style="4"/>
    <col min="15589" max="15589" width="62.85546875" style="4" customWidth="1"/>
    <col min="15590" max="15590" width="22.28515625" style="4" customWidth="1"/>
    <col min="15591" max="15591" width="18.140625" style="4" customWidth="1"/>
    <col min="15592" max="15592" width="16.85546875" style="4" customWidth="1"/>
    <col min="15593" max="15593" width="13.42578125" style="4" customWidth="1"/>
    <col min="15594" max="15594" width="11.7109375" style="4" customWidth="1"/>
    <col min="15595" max="15595" width="13" style="4" customWidth="1"/>
    <col min="15596" max="15596" width="13.42578125" style="4" bestFit="1" customWidth="1"/>
    <col min="15597" max="15844" width="11.42578125" style="4"/>
    <col min="15845" max="15845" width="62.85546875" style="4" customWidth="1"/>
    <col min="15846" max="15846" width="22.28515625" style="4" customWidth="1"/>
    <col min="15847" max="15847" width="18.140625" style="4" customWidth="1"/>
    <col min="15848" max="15848" width="16.85546875" style="4" customWidth="1"/>
    <col min="15849" max="15849" width="13.42578125" style="4" customWidth="1"/>
    <col min="15850" max="15850" width="11.7109375" style="4" customWidth="1"/>
    <col min="15851" max="15851" width="13" style="4" customWidth="1"/>
    <col min="15852" max="15852" width="13.42578125" style="4" bestFit="1" customWidth="1"/>
    <col min="15853" max="16100" width="11.42578125" style="4"/>
    <col min="16101" max="16101" width="62.85546875" style="4" customWidth="1"/>
    <col min="16102" max="16102" width="22.28515625" style="4" customWidth="1"/>
    <col min="16103" max="16103" width="18.140625" style="4" customWidth="1"/>
    <col min="16104" max="16104" width="16.85546875" style="4" customWidth="1"/>
    <col min="16105" max="16105" width="13.42578125" style="4" customWidth="1"/>
    <col min="16106" max="16106" width="11.7109375" style="4" customWidth="1"/>
    <col min="16107" max="16107" width="13" style="4" customWidth="1"/>
    <col min="16108" max="16108" width="13.42578125" style="4" bestFit="1" customWidth="1"/>
    <col min="16109" max="16384" width="11.42578125" style="4"/>
  </cols>
  <sheetData>
    <row r="2" spans="1:7" x14ac:dyDescent="0.25">
      <c r="A2" s="498" t="s">
        <v>0</v>
      </c>
      <c r="B2" s="498"/>
      <c r="C2" s="498"/>
      <c r="D2" s="498"/>
      <c r="E2" s="498"/>
      <c r="F2" s="498"/>
      <c r="G2" s="498"/>
    </row>
    <row r="3" spans="1:7" x14ac:dyDescent="0.25">
      <c r="A3" s="498" t="s">
        <v>1</v>
      </c>
      <c r="B3" s="498"/>
      <c r="C3" s="498"/>
      <c r="D3" s="498"/>
      <c r="E3" s="498"/>
      <c r="F3" s="498"/>
      <c r="G3" s="498"/>
    </row>
    <row r="4" spans="1:7" x14ac:dyDescent="0.25">
      <c r="A4" s="498" t="s">
        <v>410</v>
      </c>
      <c r="B4" s="498"/>
      <c r="C4" s="498"/>
      <c r="D4" s="498"/>
      <c r="E4" s="498"/>
      <c r="F4" s="498"/>
      <c r="G4" s="498"/>
    </row>
    <row r="5" spans="1:7" x14ac:dyDescent="0.25">
      <c r="A5" s="81"/>
      <c r="B5" s="81"/>
      <c r="C5" s="33"/>
      <c r="D5" s="81"/>
      <c r="E5" s="81"/>
      <c r="F5" s="81"/>
      <c r="G5" s="81"/>
    </row>
    <row r="6" spans="1:7" x14ac:dyDescent="0.25">
      <c r="A6" s="10"/>
      <c r="B6" s="499" t="s">
        <v>3</v>
      </c>
      <c r="C6" s="500"/>
      <c r="D6" s="500"/>
      <c r="E6" s="501" t="s">
        <v>4</v>
      </c>
      <c r="F6" s="502"/>
      <c r="G6" s="502"/>
    </row>
    <row r="7" spans="1:7" ht="76.5" x14ac:dyDescent="0.25">
      <c r="A7" s="11" t="s">
        <v>5</v>
      </c>
      <c r="B7" s="12" t="s">
        <v>6</v>
      </c>
      <c r="C7" s="34" t="s">
        <v>7</v>
      </c>
      <c r="D7" s="14" t="s">
        <v>8</v>
      </c>
      <c r="E7" s="14" t="s">
        <v>9</v>
      </c>
      <c r="F7" s="14" t="s">
        <v>10</v>
      </c>
      <c r="G7" s="14" t="s">
        <v>11</v>
      </c>
    </row>
    <row r="8" spans="1:7" x14ac:dyDescent="0.25">
      <c r="A8" s="1" t="s">
        <v>411</v>
      </c>
      <c r="B8" s="15"/>
      <c r="C8" s="2">
        <f>SUM(C9)</f>
        <v>2500000000</v>
      </c>
      <c r="D8" s="15"/>
      <c r="E8" s="15"/>
      <c r="F8" s="15"/>
      <c r="G8" s="15"/>
    </row>
    <row r="9" spans="1:7" x14ac:dyDescent="0.25">
      <c r="A9" s="16" t="s">
        <v>412</v>
      </c>
      <c r="B9" s="86"/>
      <c r="C9" s="40">
        <f>SUM(C10:C11)</f>
        <v>2500000000</v>
      </c>
      <c r="D9" s="18"/>
      <c r="E9" s="19"/>
      <c r="F9" s="18"/>
      <c r="G9" s="18"/>
    </row>
    <row r="10" spans="1:7" x14ac:dyDescent="0.25">
      <c r="A10" s="20" t="s">
        <v>412</v>
      </c>
      <c r="B10" s="89" t="s">
        <v>21</v>
      </c>
      <c r="C10" s="43">
        <v>1900000000</v>
      </c>
      <c r="D10" s="28">
        <v>40940</v>
      </c>
      <c r="E10" s="28">
        <v>41030</v>
      </c>
      <c r="F10" s="28">
        <v>41030</v>
      </c>
      <c r="G10" s="28">
        <v>41365</v>
      </c>
    </row>
    <row r="11" spans="1:7" ht="25.5" x14ac:dyDescent="0.25">
      <c r="A11" s="89" t="s">
        <v>413</v>
      </c>
      <c r="B11" s="89" t="s">
        <v>21</v>
      </c>
      <c r="C11" s="44">
        <v>600000000</v>
      </c>
      <c r="D11" s="28">
        <v>40940</v>
      </c>
      <c r="E11" s="28">
        <v>41030</v>
      </c>
      <c r="F11" s="28">
        <v>41030</v>
      </c>
      <c r="G11" s="28">
        <v>41365</v>
      </c>
    </row>
    <row r="12" spans="1:7" x14ac:dyDescent="0.25">
      <c r="B12" s="36"/>
      <c r="C12" s="38"/>
    </row>
    <row r="13" spans="1:7" x14ac:dyDescent="0.25">
      <c r="B13" s="36"/>
      <c r="C13" s="38"/>
    </row>
    <row r="14" spans="1:7" x14ac:dyDescent="0.25">
      <c r="B14" s="36"/>
      <c r="C14" s="38"/>
    </row>
    <row r="15" spans="1:7" x14ac:dyDescent="0.25">
      <c r="B15" s="36"/>
      <c r="C15" s="38"/>
    </row>
    <row r="16" spans="1:7" x14ac:dyDescent="0.25">
      <c r="B16" s="36"/>
      <c r="C16" s="38"/>
    </row>
    <row r="17" spans="2:5" x14ac:dyDescent="0.25">
      <c r="B17" s="36"/>
      <c r="C17" s="38"/>
    </row>
    <row r="18" spans="2:5" x14ac:dyDescent="0.25">
      <c r="B18" s="36"/>
      <c r="C18" s="38"/>
    </row>
    <row r="19" spans="2:5" x14ac:dyDescent="0.25">
      <c r="B19" s="36"/>
      <c r="C19" s="38"/>
    </row>
    <row r="20" spans="2:5" x14ac:dyDescent="0.25">
      <c r="B20" s="36"/>
      <c r="C20" s="38"/>
    </row>
    <row r="21" spans="2:5" x14ac:dyDescent="0.25">
      <c r="B21" s="36"/>
      <c r="C21" s="38"/>
    </row>
    <row r="22" spans="2:5" x14ac:dyDescent="0.25">
      <c r="B22" s="36"/>
      <c r="C22" s="38"/>
    </row>
    <row r="23" spans="2:5" x14ac:dyDescent="0.25">
      <c r="B23" s="36"/>
      <c r="C23" s="38"/>
    </row>
    <row r="24" spans="2:5" x14ac:dyDescent="0.25">
      <c r="B24" s="36"/>
      <c r="C24" s="38"/>
    </row>
    <row r="25" spans="2:5" x14ac:dyDescent="0.25">
      <c r="B25" s="36"/>
      <c r="C25" s="38"/>
      <c r="E25" s="4"/>
    </row>
    <row r="26" spans="2:5" x14ac:dyDescent="0.25">
      <c r="B26" s="36"/>
      <c r="C26" s="38"/>
      <c r="E26" s="4"/>
    </row>
    <row r="27" spans="2:5" x14ac:dyDescent="0.25">
      <c r="B27" s="36"/>
      <c r="C27" s="38"/>
      <c r="E27" s="4"/>
    </row>
    <row r="28" spans="2:5" x14ac:dyDescent="0.25">
      <c r="B28" s="36"/>
      <c r="C28" s="38"/>
      <c r="E28" s="4"/>
    </row>
    <row r="29" spans="2:5" x14ac:dyDescent="0.25">
      <c r="B29" s="36"/>
      <c r="C29" s="38"/>
      <c r="E29" s="4"/>
    </row>
    <row r="30" spans="2:5" x14ac:dyDescent="0.25">
      <c r="C30" s="38"/>
      <c r="E30" s="4"/>
    </row>
    <row r="31" spans="2:5" x14ac:dyDescent="0.25">
      <c r="E31" s="4"/>
    </row>
  </sheetData>
  <mergeCells count="5">
    <mergeCell ref="A2:G2"/>
    <mergeCell ref="A3:G3"/>
    <mergeCell ref="A4:G4"/>
    <mergeCell ref="B6:D6"/>
    <mergeCell ref="E6:G6"/>
  </mergeCells>
  <pageMargins left="0.51181102362204722" right="0.51181102362204722" top="0.55118110236220474" bottom="0.55118110236220474" header="0.31496062992125984" footer="0.31496062992125984"/>
  <pageSetup scale="8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2:G38"/>
  <sheetViews>
    <sheetView workbookViewId="0">
      <selection activeCell="I24" sqref="I24"/>
    </sheetView>
  </sheetViews>
  <sheetFormatPr baseColWidth="10" defaultRowHeight="12.75" x14ac:dyDescent="0.25"/>
  <cols>
    <col min="1" max="1" width="63.7109375" style="4" customWidth="1"/>
    <col min="2" max="2" width="20.7109375" style="5" customWidth="1"/>
    <col min="3" max="3" width="18.7109375" style="39" customWidth="1"/>
    <col min="4" max="4" width="13.7109375" style="4" customWidth="1"/>
    <col min="5" max="5" width="13.7109375" style="7" customWidth="1"/>
    <col min="6" max="7" width="13.7109375" style="4" customWidth="1"/>
    <col min="8" max="226" width="11.42578125" style="4"/>
    <col min="227" max="227" width="62.85546875" style="4" customWidth="1"/>
    <col min="228" max="228" width="22.28515625" style="4" customWidth="1"/>
    <col min="229" max="229" width="18.140625" style="4" customWidth="1"/>
    <col min="230" max="230" width="16.85546875" style="4" customWidth="1"/>
    <col min="231" max="231" width="13.42578125" style="4" customWidth="1"/>
    <col min="232" max="232" width="11.7109375" style="4" customWidth="1"/>
    <col min="233" max="233" width="13" style="4" customWidth="1"/>
    <col min="234" max="234" width="13.42578125" style="4" bestFit="1" customWidth="1"/>
    <col min="235" max="482" width="11.42578125" style="4"/>
    <col min="483" max="483" width="62.85546875" style="4" customWidth="1"/>
    <col min="484" max="484" width="22.28515625" style="4" customWidth="1"/>
    <col min="485" max="485" width="18.140625" style="4" customWidth="1"/>
    <col min="486" max="486" width="16.85546875" style="4" customWidth="1"/>
    <col min="487" max="487" width="13.42578125" style="4" customWidth="1"/>
    <col min="488" max="488" width="11.7109375" style="4" customWidth="1"/>
    <col min="489" max="489" width="13" style="4" customWidth="1"/>
    <col min="490" max="490" width="13.42578125" style="4" bestFit="1" customWidth="1"/>
    <col min="491" max="738" width="11.42578125" style="4"/>
    <col min="739" max="739" width="62.85546875" style="4" customWidth="1"/>
    <col min="740" max="740" width="22.28515625" style="4" customWidth="1"/>
    <col min="741" max="741" width="18.140625" style="4" customWidth="1"/>
    <col min="742" max="742" width="16.85546875" style="4" customWidth="1"/>
    <col min="743" max="743" width="13.42578125" style="4" customWidth="1"/>
    <col min="744" max="744" width="11.7109375" style="4" customWidth="1"/>
    <col min="745" max="745" width="13" style="4" customWidth="1"/>
    <col min="746" max="746" width="13.42578125" style="4" bestFit="1" customWidth="1"/>
    <col min="747" max="994" width="11.42578125" style="4"/>
    <col min="995" max="995" width="62.85546875" style="4" customWidth="1"/>
    <col min="996" max="996" width="22.28515625" style="4" customWidth="1"/>
    <col min="997" max="997" width="18.140625" style="4" customWidth="1"/>
    <col min="998" max="998" width="16.85546875" style="4" customWidth="1"/>
    <col min="999" max="999" width="13.42578125" style="4" customWidth="1"/>
    <col min="1000" max="1000" width="11.7109375" style="4" customWidth="1"/>
    <col min="1001" max="1001" width="13" style="4" customWidth="1"/>
    <col min="1002" max="1002" width="13.42578125" style="4" bestFit="1" customWidth="1"/>
    <col min="1003" max="1250" width="11.42578125" style="4"/>
    <col min="1251" max="1251" width="62.85546875" style="4" customWidth="1"/>
    <col min="1252" max="1252" width="22.28515625" style="4" customWidth="1"/>
    <col min="1253" max="1253" width="18.140625" style="4" customWidth="1"/>
    <col min="1254" max="1254" width="16.85546875" style="4" customWidth="1"/>
    <col min="1255" max="1255" width="13.42578125" style="4" customWidth="1"/>
    <col min="1256" max="1256" width="11.7109375" style="4" customWidth="1"/>
    <col min="1257" max="1257" width="13" style="4" customWidth="1"/>
    <col min="1258" max="1258" width="13.42578125" style="4" bestFit="1" customWidth="1"/>
    <col min="1259" max="1506" width="11.42578125" style="4"/>
    <col min="1507" max="1507" width="62.85546875" style="4" customWidth="1"/>
    <col min="1508" max="1508" width="22.28515625" style="4" customWidth="1"/>
    <col min="1509" max="1509" width="18.140625" style="4" customWidth="1"/>
    <col min="1510" max="1510" width="16.85546875" style="4" customWidth="1"/>
    <col min="1511" max="1511" width="13.42578125" style="4" customWidth="1"/>
    <col min="1512" max="1512" width="11.7109375" style="4" customWidth="1"/>
    <col min="1513" max="1513" width="13" style="4" customWidth="1"/>
    <col min="1514" max="1514" width="13.42578125" style="4" bestFit="1" customWidth="1"/>
    <col min="1515" max="1762" width="11.42578125" style="4"/>
    <col min="1763" max="1763" width="62.85546875" style="4" customWidth="1"/>
    <col min="1764" max="1764" width="22.28515625" style="4" customWidth="1"/>
    <col min="1765" max="1765" width="18.140625" style="4" customWidth="1"/>
    <col min="1766" max="1766" width="16.85546875" style="4" customWidth="1"/>
    <col min="1767" max="1767" width="13.42578125" style="4" customWidth="1"/>
    <col min="1768" max="1768" width="11.7109375" style="4" customWidth="1"/>
    <col min="1769" max="1769" width="13" style="4" customWidth="1"/>
    <col min="1770" max="1770" width="13.42578125" style="4" bestFit="1" customWidth="1"/>
    <col min="1771" max="2018" width="11.42578125" style="4"/>
    <col min="2019" max="2019" width="62.85546875" style="4" customWidth="1"/>
    <col min="2020" max="2020" width="22.28515625" style="4" customWidth="1"/>
    <col min="2021" max="2021" width="18.140625" style="4" customWidth="1"/>
    <col min="2022" max="2022" width="16.85546875" style="4" customWidth="1"/>
    <col min="2023" max="2023" width="13.42578125" style="4" customWidth="1"/>
    <col min="2024" max="2024" width="11.7109375" style="4" customWidth="1"/>
    <col min="2025" max="2025" width="13" style="4" customWidth="1"/>
    <col min="2026" max="2026" width="13.42578125" style="4" bestFit="1" customWidth="1"/>
    <col min="2027" max="2274" width="11.42578125" style="4"/>
    <col min="2275" max="2275" width="62.85546875" style="4" customWidth="1"/>
    <col min="2276" max="2276" width="22.28515625" style="4" customWidth="1"/>
    <col min="2277" max="2277" width="18.140625" style="4" customWidth="1"/>
    <col min="2278" max="2278" width="16.85546875" style="4" customWidth="1"/>
    <col min="2279" max="2279" width="13.42578125" style="4" customWidth="1"/>
    <col min="2280" max="2280" width="11.7109375" style="4" customWidth="1"/>
    <col min="2281" max="2281" width="13" style="4" customWidth="1"/>
    <col min="2282" max="2282" width="13.42578125" style="4" bestFit="1" customWidth="1"/>
    <col min="2283" max="2530" width="11.42578125" style="4"/>
    <col min="2531" max="2531" width="62.85546875" style="4" customWidth="1"/>
    <col min="2532" max="2532" width="22.28515625" style="4" customWidth="1"/>
    <col min="2533" max="2533" width="18.140625" style="4" customWidth="1"/>
    <col min="2534" max="2534" width="16.85546875" style="4" customWidth="1"/>
    <col min="2535" max="2535" width="13.42578125" style="4" customWidth="1"/>
    <col min="2536" max="2536" width="11.7109375" style="4" customWidth="1"/>
    <col min="2537" max="2537" width="13" style="4" customWidth="1"/>
    <col min="2538" max="2538" width="13.42578125" style="4" bestFit="1" customWidth="1"/>
    <col min="2539" max="2786" width="11.42578125" style="4"/>
    <col min="2787" max="2787" width="62.85546875" style="4" customWidth="1"/>
    <col min="2788" max="2788" width="22.28515625" style="4" customWidth="1"/>
    <col min="2789" max="2789" width="18.140625" style="4" customWidth="1"/>
    <col min="2790" max="2790" width="16.85546875" style="4" customWidth="1"/>
    <col min="2791" max="2791" width="13.42578125" style="4" customWidth="1"/>
    <col min="2792" max="2792" width="11.7109375" style="4" customWidth="1"/>
    <col min="2793" max="2793" width="13" style="4" customWidth="1"/>
    <col min="2794" max="2794" width="13.42578125" style="4" bestFit="1" customWidth="1"/>
    <col min="2795" max="3042" width="11.42578125" style="4"/>
    <col min="3043" max="3043" width="62.85546875" style="4" customWidth="1"/>
    <col min="3044" max="3044" width="22.28515625" style="4" customWidth="1"/>
    <col min="3045" max="3045" width="18.140625" style="4" customWidth="1"/>
    <col min="3046" max="3046" width="16.85546875" style="4" customWidth="1"/>
    <col min="3047" max="3047" width="13.42578125" style="4" customWidth="1"/>
    <col min="3048" max="3048" width="11.7109375" style="4" customWidth="1"/>
    <col min="3049" max="3049" width="13" style="4" customWidth="1"/>
    <col min="3050" max="3050" width="13.42578125" style="4" bestFit="1" customWidth="1"/>
    <col min="3051" max="3298" width="11.42578125" style="4"/>
    <col min="3299" max="3299" width="62.85546875" style="4" customWidth="1"/>
    <col min="3300" max="3300" width="22.28515625" style="4" customWidth="1"/>
    <col min="3301" max="3301" width="18.140625" style="4" customWidth="1"/>
    <col min="3302" max="3302" width="16.85546875" style="4" customWidth="1"/>
    <col min="3303" max="3303" width="13.42578125" style="4" customWidth="1"/>
    <col min="3304" max="3304" width="11.7109375" style="4" customWidth="1"/>
    <col min="3305" max="3305" width="13" style="4" customWidth="1"/>
    <col min="3306" max="3306" width="13.42578125" style="4" bestFit="1" customWidth="1"/>
    <col min="3307" max="3554" width="11.42578125" style="4"/>
    <col min="3555" max="3555" width="62.85546875" style="4" customWidth="1"/>
    <col min="3556" max="3556" width="22.28515625" style="4" customWidth="1"/>
    <col min="3557" max="3557" width="18.140625" style="4" customWidth="1"/>
    <col min="3558" max="3558" width="16.85546875" style="4" customWidth="1"/>
    <col min="3559" max="3559" width="13.42578125" style="4" customWidth="1"/>
    <col min="3560" max="3560" width="11.7109375" style="4" customWidth="1"/>
    <col min="3561" max="3561" width="13" style="4" customWidth="1"/>
    <col min="3562" max="3562" width="13.42578125" style="4" bestFit="1" customWidth="1"/>
    <col min="3563" max="3810" width="11.42578125" style="4"/>
    <col min="3811" max="3811" width="62.85546875" style="4" customWidth="1"/>
    <col min="3812" max="3812" width="22.28515625" style="4" customWidth="1"/>
    <col min="3813" max="3813" width="18.140625" style="4" customWidth="1"/>
    <col min="3814" max="3814" width="16.85546875" style="4" customWidth="1"/>
    <col min="3815" max="3815" width="13.42578125" style="4" customWidth="1"/>
    <col min="3816" max="3816" width="11.7109375" style="4" customWidth="1"/>
    <col min="3817" max="3817" width="13" style="4" customWidth="1"/>
    <col min="3818" max="3818" width="13.42578125" style="4" bestFit="1" customWidth="1"/>
    <col min="3819" max="4066" width="11.42578125" style="4"/>
    <col min="4067" max="4067" width="62.85546875" style="4" customWidth="1"/>
    <col min="4068" max="4068" width="22.28515625" style="4" customWidth="1"/>
    <col min="4069" max="4069" width="18.140625" style="4" customWidth="1"/>
    <col min="4070" max="4070" width="16.85546875" style="4" customWidth="1"/>
    <col min="4071" max="4071" width="13.42578125" style="4" customWidth="1"/>
    <col min="4072" max="4072" width="11.7109375" style="4" customWidth="1"/>
    <col min="4073" max="4073" width="13" style="4" customWidth="1"/>
    <col min="4074" max="4074" width="13.42578125" style="4" bestFit="1" customWidth="1"/>
    <col min="4075" max="4322" width="11.42578125" style="4"/>
    <col min="4323" max="4323" width="62.85546875" style="4" customWidth="1"/>
    <col min="4324" max="4324" width="22.28515625" style="4" customWidth="1"/>
    <col min="4325" max="4325" width="18.140625" style="4" customWidth="1"/>
    <col min="4326" max="4326" width="16.85546875" style="4" customWidth="1"/>
    <col min="4327" max="4327" width="13.42578125" style="4" customWidth="1"/>
    <col min="4328" max="4328" width="11.7109375" style="4" customWidth="1"/>
    <col min="4329" max="4329" width="13" style="4" customWidth="1"/>
    <col min="4330" max="4330" width="13.42578125" style="4" bestFit="1" customWidth="1"/>
    <col min="4331" max="4578" width="11.42578125" style="4"/>
    <col min="4579" max="4579" width="62.85546875" style="4" customWidth="1"/>
    <col min="4580" max="4580" width="22.28515625" style="4" customWidth="1"/>
    <col min="4581" max="4581" width="18.140625" style="4" customWidth="1"/>
    <col min="4582" max="4582" width="16.85546875" style="4" customWidth="1"/>
    <col min="4583" max="4583" width="13.42578125" style="4" customWidth="1"/>
    <col min="4584" max="4584" width="11.7109375" style="4" customWidth="1"/>
    <col min="4585" max="4585" width="13" style="4" customWidth="1"/>
    <col min="4586" max="4586" width="13.42578125" style="4" bestFit="1" customWidth="1"/>
    <col min="4587" max="4834" width="11.42578125" style="4"/>
    <col min="4835" max="4835" width="62.85546875" style="4" customWidth="1"/>
    <col min="4836" max="4836" width="22.28515625" style="4" customWidth="1"/>
    <col min="4837" max="4837" width="18.140625" style="4" customWidth="1"/>
    <col min="4838" max="4838" width="16.85546875" style="4" customWidth="1"/>
    <col min="4839" max="4839" width="13.42578125" style="4" customWidth="1"/>
    <col min="4840" max="4840" width="11.7109375" style="4" customWidth="1"/>
    <col min="4841" max="4841" width="13" style="4" customWidth="1"/>
    <col min="4842" max="4842" width="13.42578125" style="4" bestFit="1" customWidth="1"/>
    <col min="4843" max="5090" width="11.42578125" style="4"/>
    <col min="5091" max="5091" width="62.85546875" style="4" customWidth="1"/>
    <col min="5092" max="5092" width="22.28515625" style="4" customWidth="1"/>
    <col min="5093" max="5093" width="18.140625" style="4" customWidth="1"/>
    <col min="5094" max="5094" width="16.85546875" style="4" customWidth="1"/>
    <col min="5095" max="5095" width="13.42578125" style="4" customWidth="1"/>
    <col min="5096" max="5096" width="11.7109375" style="4" customWidth="1"/>
    <col min="5097" max="5097" width="13" style="4" customWidth="1"/>
    <col min="5098" max="5098" width="13.42578125" style="4" bestFit="1" customWidth="1"/>
    <col min="5099" max="5346" width="11.42578125" style="4"/>
    <col min="5347" max="5347" width="62.85546875" style="4" customWidth="1"/>
    <col min="5348" max="5348" width="22.28515625" style="4" customWidth="1"/>
    <col min="5349" max="5349" width="18.140625" style="4" customWidth="1"/>
    <col min="5350" max="5350" width="16.85546875" style="4" customWidth="1"/>
    <col min="5351" max="5351" width="13.42578125" style="4" customWidth="1"/>
    <col min="5352" max="5352" width="11.7109375" style="4" customWidth="1"/>
    <col min="5353" max="5353" width="13" style="4" customWidth="1"/>
    <col min="5354" max="5354" width="13.42578125" style="4" bestFit="1" customWidth="1"/>
    <col min="5355" max="5602" width="11.42578125" style="4"/>
    <col min="5603" max="5603" width="62.85546875" style="4" customWidth="1"/>
    <col min="5604" max="5604" width="22.28515625" style="4" customWidth="1"/>
    <col min="5605" max="5605" width="18.140625" style="4" customWidth="1"/>
    <col min="5606" max="5606" width="16.85546875" style="4" customWidth="1"/>
    <col min="5607" max="5607" width="13.42578125" style="4" customWidth="1"/>
    <col min="5608" max="5608" width="11.7109375" style="4" customWidth="1"/>
    <col min="5609" max="5609" width="13" style="4" customWidth="1"/>
    <col min="5610" max="5610" width="13.42578125" style="4" bestFit="1" customWidth="1"/>
    <col min="5611" max="5858" width="11.42578125" style="4"/>
    <col min="5859" max="5859" width="62.85546875" style="4" customWidth="1"/>
    <col min="5860" max="5860" width="22.28515625" style="4" customWidth="1"/>
    <col min="5861" max="5861" width="18.140625" style="4" customWidth="1"/>
    <col min="5862" max="5862" width="16.85546875" style="4" customWidth="1"/>
    <col min="5863" max="5863" width="13.42578125" style="4" customWidth="1"/>
    <col min="5864" max="5864" width="11.7109375" style="4" customWidth="1"/>
    <col min="5865" max="5865" width="13" style="4" customWidth="1"/>
    <col min="5866" max="5866" width="13.42578125" style="4" bestFit="1" customWidth="1"/>
    <col min="5867" max="6114" width="11.42578125" style="4"/>
    <col min="6115" max="6115" width="62.85546875" style="4" customWidth="1"/>
    <col min="6116" max="6116" width="22.28515625" style="4" customWidth="1"/>
    <col min="6117" max="6117" width="18.140625" style="4" customWidth="1"/>
    <col min="6118" max="6118" width="16.85546875" style="4" customWidth="1"/>
    <col min="6119" max="6119" width="13.42578125" style="4" customWidth="1"/>
    <col min="6120" max="6120" width="11.7109375" style="4" customWidth="1"/>
    <col min="6121" max="6121" width="13" style="4" customWidth="1"/>
    <col min="6122" max="6122" width="13.42578125" style="4" bestFit="1" customWidth="1"/>
    <col min="6123" max="6370" width="11.42578125" style="4"/>
    <col min="6371" max="6371" width="62.85546875" style="4" customWidth="1"/>
    <col min="6372" max="6372" width="22.28515625" style="4" customWidth="1"/>
    <col min="6373" max="6373" width="18.140625" style="4" customWidth="1"/>
    <col min="6374" max="6374" width="16.85546875" style="4" customWidth="1"/>
    <col min="6375" max="6375" width="13.42578125" style="4" customWidth="1"/>
    <col min="6376" max="6376" width="11.7109375" style="4" customWidth="1"/>
    <col min="6377" max="6377" width="13" style="4" customWidth="1"/>
    <col min="6378" max="6378" width="13.42578125" style="4" bestFit="1" customWidth="1"/>
    <col min="6379" max="6626" width="11.42578125" style="4"/>
    <col min="6627" max="6627" width="62.85546875" style="4" customWidth="1"/>
    <col min="6628" max="6628" width="22.28515625" style="4" customWidth="1"/>
    <col min="6629" max="6629" width="18.140625" style="4" customWidth="1"/>
    <col min="6630" max="6630" width="16.85546875" style="4" customWidth="1"/>
    <col min="6631" max="6631" width="13.42578125" style="4" customWidth="1"/>
    <col min="6632" max="6632" width="11.7109375" style="4" customWidth="1"/>
    <col min="6633" max="6633" width="13" style="4" customWidth="1"/>
    <col min="6634" max="6634" width="13.42578125" style="4" bestFit="1" customWidth="1"/>
    <col min="6635" max="6882" width="11.42578125" style="4"/>
    <col min="6883" max="6883" width="62.85546875" style="4" customWidth="1"/>
    <col min="6884" max="6884" width="22.28515625" style="4" customWidth="1"/>
    <col min="6885" max="6885" width="18.140625" style="4" customWidth="1"/>
    <col min="6886" max="6886" width="16.85546875" style="4" customWidth="1"/>
    <col min="6887" max="6887" width="13.42578125" style="4" customWidth="1"/>
    <col min="6888" max="6888" width="11.7109375" style="4" customWidth="1"/>
    <col min="6889" max="6889" width="13" style="4" customWidth="1"/>
    <col min="6890" max="6890" width="13.42578125" style="4" bestFit="1" customWidth="1"/>
    <col min="6891" max="7138" width="11.42578125" style="4"/>
    <col min="7139" max="7139" width="62.85546875" style="4" customWidth="1"/>
    <col min="7140" max="7140" width="22.28515625" style="4" customWidth="1"/>
    <col min="7141" max="7141" width="18.140625" style="4" customWidth="1"/>
    <col min="7142" max="7142" width="16.85546875" style="4" customWidth="1"/>
    <col min="7143" max="7143" width="13.42578125" style="4" customWidth="1"/>
    <col min="7144" max="7144" width="11.7109375" style="4" customWidth="1"/>
    <col min="7145" max="7145" width="13" style="4" customWidth="1"/>
    <col min="7146" max="7146" width="13.42578125" style="4" bestFit="1" customWidth="1"/>
    <col min="7147" max="7394" width="11.42578125" style="4"/>
    <col min="7395" max="7395" width="62.85546875" style="4" customWidth="1"/>
    <col min="7396" max="7396" width="22.28515625" style="4" customWidth="1"/>
    <col min="7397" max="7397" width="18.140625" style="4" customWidth="1"/>
    <col min="7398" max="7398" width="16.85546875" style="4" customWidth="1"/>
    <col min="7399" max="7399" width="13.42578125" style="4" customWidth="1"/>
    <col min="7400" max="7400" width="11.7109375" style="4" customWidth="1"/>
    <col min="7401" max="7401" width="13" style="4" customWidth="1"/>
    <col min="7402" max="7402" width="13.42578125" style="4" bestFit="1" customWidth="1"/>
    <col min="7403" max="7650" width="11.42578125" style="4"/>
    <col min="7651" max="7651" width="62.85546875" style="4" customWidth="1"/>
    <col min="7652" max="7652" width="22.28515625" style="4" customWidth="1"/>
    <col min="7653" max="7653" width="18.140625" style="4" customWidth="1"/>
    <col min="7654" max="7654" width="16.85546875" style="4" customWidth="1"/>
    <col min="7655" max="7655" width="13.42578125" style="4" customWidth="1"/>
    <col min="7656" max="7656" width="11.7109375" style="4" customWidth="1"/>
    <col min="7657" max="7657" width="13" style="4" customWidth="1"/>
    <col min="7658" max="7658" width="13.42578125" style="4" bestFit="1" customWidth="1"/>
    <col min="7659" max="7906" width="11.42578125" style="4"/>
    <col min="7907" max="7907" width="62.85546875" style="4" customWidth="1"/>
    <col min="7908" max="7908" width="22.28515625" style="4" customWidth="1"/>
    <col min="7909" max="7909" width="18.140625" style="4" customWidth="1"/>
    <col min="7910" max="7910" width="16.85546875" style="4" customWidth="1"/>
    <col min="7911" max="7911" width="13.42578125" style="4" customWidth="1"/>
    <col min="7912" max="7912" width="11.7109375" style="4" customWidth="1"/>
    <col min="7913" max="7913" width="13" style="4" customWidth="1"/>
    <col min="7914" max="7914" width="13.42578125" style="4" bestFit="1" customWidth="1"/>
    <col min="7915" max="8162" width="11.42578125" style="4"/>
    <col min="8163" max="8163" width="62.85546875" style="4" customWidth="1"/>
    <col min="8164" max="8164" width="22.28515625" style="4" customWidth="1"/>
    <col min="8165" max="8165" width="18.140625" style="4" customWidth="1"/>
    <col min="8166" max="8166" width="16.85546875" style="4" customWidth="1"/>
    <col min="8167" max="8167" width="13.42578125" style="4" customWidth="1"/>
    <col min="8168" max="8168" width="11.7109375" style="4" customWidth="1"/>
    <col min="8169" max="8169" width="13" style="4" customWidth="1"/>
    <col min="8170" max="8170" width="13.42578125" style="4" bestFit="1" customWidth="1"/>
    <col min="8171" max="8418" width="11.42578125" style="4"/>
    <col min="8419" max="8419" width="62.85546875" style="4" customWidth="1"/>
    <col min="8420" max="8420" width="22.28515625" style="4" customWidth="1"/>
    <col min="8421" max="8421" width="18.140625" style="4" customWidth="1"/>
    <col min="8422" max="8422" width="16.85546875" style="4" customWidth="1"/>
    <col min="8423" max="8423" width="13.42578125" style="4" customWidth="1"/>
    <col min="8424" max="8424" width="11.7109375" style="4" customWidth="1"/>
    <col min="8425" max="8425" width="13" style="4" customWidth="1"/>
    <col min="8426" max="8426" width="13.42578125" style="4" bestFit="1" customWidth="1"/>
    <col min="8427" max="8674" width="11.42578125" style="4"/>
    <col min="8675" max="8675" width="62.85546875" style="4" customWidth="1"/>
    <col min="8676" max="8676" width="22.28515625" style="4" customWidth="1"/>
    <col min="8677" max="8677" width="18.140625" style="4" customWidth="1"/>
    <col min="8678" max="8678" width="16.85546875" style="4" customWidth="1"/>
    <col min="8679" max="8679" width="13.42578125" style="4" customWidth="1"/>
    <col min="8680" max="8680" width="11.7109375" style="4" customWidth="1"/>
    <col min="8681" max="8681" width="13" style="4" customWidth="1"/>
    <col min="8682" max="8682" width="13.42578125" style="4" bestFit="1" customWidth="1"/>
    <col min="8683" max="8930" width="11.42578125" style="4"/>
    <col min="8931" max="8931" width="62.85546875" style="4" customWidth="1"/>
    <col min="8932" max="8932" width="22.28515625" style="4" customWidth="1"/>
    <col min="8933" max="8933" width="18.140625" style="4" customWidth="1"/>
    <col min="8934" max="8934" width="16.85546875" style="4" customWidth="1"/>
    <col min="8935" max="8935" width="13.42578125" style="4" customWidth="1"/>
    <col min="8936" max="8936" width="11.7109375" style="4" customWidth="1"/>
    <col min="8937" max="8937" width="13" style="4" customWidth="1"/>
    <col min="8938" max="8938" width="13.42578125" style="4" bestFit="1" customWidth="1"/>
    <col min="8939" max="9186" width="11.42578125" style="4"/>
    <col min="9187" max="9187" width="62.85546875" style="4" customWidth="1"/>
    <col min="9188" max="9188" width="22.28515625" style="4" customWidth="1"/>
    <col min="9189" max="9189" width="18.140625" style="4" customWidth="1"/>
    <col min="9190" max="9190" width="16.85546875" style="4" customWidth="1"/>
    <col min="9191" max="9191" width="13.42578125" style="4" customWidth="1"/>
    <col min="9192" max="9192" width="11.7109375" style="4" customWidth="1"/>
    <col min="9193" max="9193" width="13" style="4" customWidth="1"/>
    <col min="9194" max="9194" width="13.42578125" style="4" bestFit="1" customWidth="1"/>
    <col min="9195" max="9442" width="11.42578125" style="4"/>
    <col min="9443" max="9443" width="62.85546875" style="4" customWidth="1"/>
    <col min="9444" max="9444" width="22.28515625" style="4" customWidth="1"/>
    <col min="9445" max="9445" width="18.140625" style="4" customWidth="1"/>
    <col min="9446" max="9446" width="16.85546875" style="4" customWidth="1"/>
    <col min="9447" max="9447" width="13.42578125" style="4" customWidth="1"/>
    <col min="9448" max="9448" width="11.7109375" style="4" customWidth="1"/>
    <col min="9449" max="9449" width="13" style="4" customWidth="1"/>
    <col min="9450" max="9450" width="13.42578125" style="4" bestFit="1" customWidth="1"/>
    <col min="9451" max="9698" width="11.42578125" style="4"/>
    <col min="9699" max="9699" width="62.85546875" style="4" customWidth="1"/>
    <col min="9700" max="9700" width="22.28515625" style="4" customWidth="1"/>
    <col min="9701" max="9701" width="18.140625" style="4" customWidth="1"/>
    <col min="9702" max="9702" width="16.85546875" style="4" customWidth="1"/>
    <col min="9703" max="9703" width="13.42578125" style="4" customWidth="1"/>
    <col min="9704" max="9704" width="11.7109375" style="4" customWidth="1"/>
    <col min="9705" max="9705" width="13" style="4" customWidth="1"/>
    <col min="9706" max="9706" width="13.42578125" style="4" bestFit="1" customWidth="1"/>
    <col min="9707" max="9954" width="11.42578125" style="4"/>
    <col min="9955" max="9955" width="62.85546875" style="4" customWidth="1"/>
    <col min="9956" max="9956" width="22.28515625" style="4" customWidth="1"/>
    <col min="9957" max="9957" width="18.140625" style="4" customWidth="1"/>
    <col min="9958" max="9958" width="16.85546875" style="4" customWidth="1"/>
    <col min="9959" max="9959" width="13.42578125" style="4" customWidth="1"/>
    <col min="9960" max="9960" width="11.7109375" style="4" customWidth="1"/>
    <col min="9961" max="9961" width="13" style="4" customWidth="1"/>
    <col min="9962" max="9962" width="13.42578125" style="4" bestFit="1" customWidth="1"/>
    <col min="9963" max="10210" width="11.42578125" style="4"/>
    <col min="10211" max="10211" width="62.85546875" style="4" customWidth="1"/>
    <col min="10212" max="10212" width="22.28515625" style="4" customWidth="1"/>
    <col min="10213" max="10213" width="18.140625" style="4" customWidth="1"/>
    <col min="10214" max="10214" width="16.85546875" style="4" customWidth="1"/>
    <col min="10215" max="10215" width="13.42578125" style="4" customWidth="1"/>
    <col min="10216" max="10216" width="11.7109375" style="4" customWidth="1"/>
    <col min="10217" max="10217" width="13" style="4" customWidth="1"/>
    <col min="10218" max="10218" width="13.42578125" style="4" bestFit="1" customWidth="1"/>
    <col min="10219" max="10466" width="11.42578125" style="4"/>
    <col min="10467" max="10467" width="62.85546875" style="4" customWidth="1"/>
    <col min="10468" max="10468" width="22.28515625" style="4" customWidth="1"/>
    <col min="10469" max="10469" width="18.140625" style="4" customWidth="1"/>
    <col min="10470" max="10470" width="16.85546875" style="4" customWidth="1"/>
    <col min="10471" max="10471" width="13.42578125" style="4" customWidth="1"/>
    <col min="10472" max="10472" width="11.7109375" style="4" customWidth="1"/>
    <col min="10473" max="10473" width="13" style="4" customWidth="1"/>
    <col min="10474" max="10474" width="13.42578125" style="4" bestFit="1" customWidth="1"/>
    <col min="10475" max="10722" width="11.42578125" style="4"/>
    <col min="10723" max="10723" width="62.85546875" style="4" customWidth="1"/>
    <col min="10724" max="10724" width="22.28515625" style="4" customWidth="1"/>
    <col min="10725" max="10725" width="18.140625" style="4" customWidth="1"/>
    <col min="10726" max="10726" width="16.85546875" style="4" customWidth="1"/>
    <col min="10727" max="10727" width="13.42578125" style="4" customWidth="1"/>
    <col min="10728" max="10728" width="11.7109375" style="4" customWidth="1"/>
    <col min="10729" max="10729" width="13" style="4" customWidth="1"/>
    <col min="10730" max="10730" width="13.42578125" style="4" bestFit="1" customWidth="1"/>
    <col min="10731" max="10978" width="11.42578125" style="4"/>
    <col min="10979" max="10979" width="62.85546875" style="4" customWidth="1"/>
    <col min="10980" max="10980" width="22.28515625" style="4" customWidth="1"/>
    <col min="10981" max="10981" width="18.140625" style="4" customWidth="1"/>
    <col min="10982" max="10982" width="16.85546875" style="4" customWidth="1"/>
    <col min="10983" max="10983" width="13.42578125" style="4" customWidth="1"/>
    <col min="10984" max="10984" width="11.7109375" style="4" customWidth="1"/>
    <col min="10985" max="10985" width="13" style="4" customWidth="1"/>
    <col min="10986" max="10986" width="13.42578125" style="4" bestFit="1" customWidth="1"/>
    <col min="10987" max="11234" width="11.42578125" style="4"/>
    <col min="11235" max="11235" width="62.85546875" style="4" customWidth="1"/>
    <col min="11236" max="11236" width="22.28515625" style="4" customWidth="1"/>
    <col min="11237" max="11237" width="18.140625" style="4" customWidth="1"/>
    <col min="11238" max="11238" width="16.85546875" style="4" customWidth="1"/>
    <col min="11239" max="11239" width="13.42578125" style="4" customWidth="1"/>
    <col min="11240" max="11240" width="11.7109375" style="4" customWidth="1"/>
    <col min="11241" max="11241" width="13" style="4" customWidth="1"/>
    <col min="11242" max="11242" width="13.42578125" style="4" bestFit="1" customWidth="1"/>
    <col min="11243" max="11490" width="11.42578125" style="4"/>
    <col min="11491" max="11491" width="62.85546875" style="4" customWidth="1"/>
    <col min="11492" max="11492" width="22.28515625" style="4" customWidth="1"/>
    <col min="11493" max="11493" width="18.140625" style="4" customWidth="1"/>
    <col min="11494" max="11494" width="16.85546875" style="4" customWidth="1"/>
    <col min="11495" max="11495" width="13.42578125" style="4" customWidth="1"/>
    <col min="11496" max="11496" width="11.7109375" style="4" customWidth="1"/>
    <col min="11497" max="11497" width="13" style="4" customWidth="1"/>
    <col min="11498" max="11498" width="13.42578125" style="4" bestFit="1" customWidth="1"/>
    <col min="11499" max="11746" width="11.42578125" style="4"/>
    <col min="11747" max="11747" width="62.85546875" style="4" customWidth="1"/>
    <col min="11748" max="11748" width="22.28515625" style="4" customWidth="1"/>
    <col min="11749" max="11749" width="18.140625" style="4" customWidth="1"/>
    <col min="11750" max="11750" width="16.85546875" style="4" customWidth="1"/>
    <col min="11751" max="11751" width="13.42578125" style="4" customWidth="1"/>
    <col min="11752" max="11752" width="11.7109375" style="4" customWidth="1"/>
    <col min="11753" max="11753" width="13" style="4" customWidth="1"/>
    <col min="11754" max="11754" width="13.42578125" style="4" bestFit="1" customWidth="1"/>
    <col min="11755" max="12002" width="11.42578125" style="4"/>
    <col min="12003" max="12003" width="62.85546875" style="4" customWidth="1"/>
    <col min="12004" max="12004" width="22.28515625" style="4" customWidth="1"/>
    <col min="12005" max="12005" width="18.140625" style="4" customWidth="1"/>
    <col min="12006" max="12006" width="16.85546875" style="4" customWidth="1"/>
    <col min="12007" max="12007" width="13.42578125" style="4" customWidth="1"/>
    <col min="12008" max="12008" width="11.7109375" style="4" customWidth="1"/>
    <col min="12009" max="12009" width="13" style="4" customWidth="1"/>
    <col min="12010" max="12010" width="13.42578125" style="4" bestFit="1" customWidth="1"/>
    <col min="12011" max="12258" width="11.42578125" style="4"/>
    <col min="12259" max="12259" width="62.85546875" style="4" customWidth="1"/>
    <col min="12260" max="12260" width="22.28515625" style="4" customWidth="1"/>
    <col min="12261" max="12261" width="18.140625" style="4" customWidth="1"/>
    <col min="12262" max="12262" width="16.85546875" style="4" customWidth="1"/>
    <col min="12263" max="12263" width="13.42578125" style="4" customWidth="1"/>
    <col min="12264" max="12264" width="11.7109375" style="4" customWidth="1"/>
    <col min="12265" max="12265" width="13" style="4" customWidth="1"/>
    <col min="12266" max="12266" width="13.42578125" style="4" bestFit="1" customWidth="1"/>
    <col min="12267" max="12514" width="11.42578125" style="4"/>
    <col min="12515" max="12515" width="62.85546875" style="4" customWidth="1"/>
    <col min="12516" max="12516" width="22.28515625" style="4" customWidth="1"/>
    <col min="12517" max="12517" width="18.140625" style="4" customWidth="1"/>
    <col min="12518" max="12518" width="16.85546875" style="4" customWidth="1"/>
    <col min="12519" max="12519" width="13.42578125" style="4" customWidth="1"/>
    <col min="12520" max="12520" width="11.7109375" style="4" customWidth="1"/>
    <col min="12521" max="12521" width="13" style="4" customWidth="1"/>
    <col min="12522" max="12522" width="13.42578125" style="4" bestFit="1" customWidth="1"/>
    <col min="12523" max="12770" width="11.42578125" style="4"/>
    <col min="12771" max="12771" width="62.85546875" style="4" customWidth="1"/>
    <col min="12772" max="12772" width="22.28515625" style="4" customWidth="1"/>
    <col min="12773" max="12773" width="18.140625" style="4" customWidth="1"/>
    <col min="12774" max="12774" width="16.85546875" style="4" customWidth="1"/>
    <col min="12775" max="12775" width="13.42578125" style="4" customWidth="1"/>
    <col min="12776" max="12776" width="11.7109375" style="4" customWidth="1"/>
    <col min="12777" max="12777" width="13" style="4" customWidth="1"/>
    <col min="12778" max="12778" width="13.42578125" style="4" bestFit="1" customWidth="1"/>
    <col min="12779" max="13026" width="11.42578125" style="4"/>
    <col min="13027" max="13027" width="62.85546875" style="4" customWidth="1"/>
    <col min="13028" max="13028" width="22.28515625" style="4" customWidth="1"/>
    <col min="13029" max="13029" width="18.140625" style="4" customWidth="1"/>
    <col min="13030" max="13030" width="16.85546875" style="4" customWidth="1"/>
    <col min="13031" max="13031" width="13.42578125" style="4" customWidth="1"/>
    <col min="13032" max="13032" width="11.7109375" style="4" customWidth="1"/>
    <col min="13033" max="13033" width="13" style="4" customWidth="1"/>
    <col min="13034" max="13034" width="13.42578125" style="4" bestFit="1" customWidth="1"/>
    <col min="13035" max="13282" width="11.42578125" style="4"/>
    <col min="13283" max="13283" width="62.85546875" style="4" customWidth="1"/>
    <col min="13284" max="13284" width="22.28515625" style="4" customWidth="1"/>
    <col min="13285" max="13285" width="18.140625" style="4" customWidth="1"/>
    <col min="13286" max="13286" width="16.85546875" style="4" customWidth="1"/>
    <col min="13287" max="13287" width="13.42578125" style="4" customWidth="1"/>
    <col min="13288" max="13288" width="11.7109375" style="4" customWidth="1"/>
    <col min="13289" max="13289" width="13" style="4" customWidth="1"/>
    <col min="13290" max="13290" width="13.42578125" style="4" bestFit="1" customWidth="1"/>
    <col min="13291" max="13538" width="11.42578125" style="4"/>
    <col min="13539" max="13539" width="62.85546875" style="4" customWidth="1"/>
    <col min="13540" max="13540" width="22.28515625" style="4" customWidth="1"/>
    <col min="13541" max="13541" width="18.140625" style="4" customWidth="1"/>
    <col min="13542" max="13542" width="16.85546875" style="4" customWidth="1"/>
    <col min="13543" max="13543" width="13.42578125" style="4" customWidth="1"/>
    <col min="13544" max="13544" width="11.7109375" style="4" customWidth="1"/>
    <col min="13545" max="13545" width="13" style="4" customWidth="1"/>
    <col min="13546" max="13546" width="13.42578125" style="4" bestFit="1" customWidth="1"/>
    <col min="13547" max="13794" width="11.42578125" style="4"/>
    <col min="13795" max="13795" width="62.85546875" style="4" customWidth="1"/>
    <col min="13796" max="13796" width="22.28515625" style="4" customWidth="1"/>
    <col min="13797" max="13797" width="18.140625" style="4" customWidth="1"/>
    <col min="13798" max="13798" width="16.85546875" style="4" customWidth="1"/>
    <col min="13799" max="13799" width="13.42578125" style="4" customWidth="1"/>
    <col min="13800" max="13800" width="11.7109375" style="4" customWidth="1"/>
    <col min="13801" max="13801" width="13" style="4" customWidth="1"/>
    <col min="13802" max="13802" width="13.42578125" style="4" bestFit="1" customWidth="1"/>
    <col min="13803" max="14050" width="11.42578125" style="4"/>
    <col min="14051" max="14051" width="62.85546875" style="4" customWidth="1"/>
    <col min="14052" max="14052" width="22.28515625" style="4" customWidth="1"/>
    <col min="14053" max="14053" width="18.140625" style="4" customWidth="1"/>
    <col min="14054" max="14054" width="16.85546875" style="4" customWidth="1"/>
    <col min="14055" max="14055" width="13.42578125" style="4" customWidth="1"/>
    <col min="14056" max="14056" width="11.7109375" style="4" customWidth="1"/>
    <col min="14057" max="14057" width="13" style="4" customWidth="1"/>
    <col min="14058" max="14058" width="13.42578125" style="4" bestFit="1" customWidth="1"/>
    <col min="14059" max="14306" width="11.42578125" style="4"/>
    <col min="14307" max="14307" width="62.85546875" style="4" customWidth="1"/>
    <col min="14308" max="14308" width="22.28515625" style="4" customWidth="1"/>
    <col min="14309" max="14309" width="18.140625" style="4" customWidth="1"/>
    <col min="14310" max="14310" width="16.85546875" style="4" customWidth="1"/>
    <col min="14311" max="14311" width="13.42578125" style="4" customWidth="1"/>
    <col min="14312" max="14312" width="11.7109375" style="4" customWidth="1"/>
    <col min="14313" max="14313" width="13" style="4" customWidth="1"/>
    <col min="14314" max="14314" width="13.42578125" style="4" bestFit="1" customWidth="1"/>
    <col min="14315" max="14562" width="11.42578125" style="4"/>
    <col min="14563" max="14563" width="62.85546875" style="4" customWidth="1"/>
    <col min="14564" max="14564" width="22.28515625" style="4" customWidth="1"/>
    <col min="14565" max="14565" width="18.140625" style="4" customWidth="1"/>
    <col min="14566" max="14566" width="16.85546875" style="4" customWidth="1"/>
    <col min="14567" max="14567" width="13.42578125" style="4" customWidth="1"/>
    <col min="14568" max="14568" width="11.7109375" style="4" customWidth="1"/>
    <col min="14569" max="14569" width="13" style="4" customWidth="1"/>
    <col min="14570" max="14570" width="13.42578125" style="4" bestFit="1" customWidth="1"/>
    <col min="14571" max="14818" width="11.42578125" style="4"/>
    <col min="14819" max="14819" width="62.85546875" style="4" customWidth="1"/>
    <col min="14820" max="14820" width="22.28515625" style="4" customWidth="1"/>
    <col min="14821" max="14821" width="18.140625" style="4" customWidth="1"/>
    <col min="14822" max="14822" width="16.85546875" style="4" customWidth="1"/>
    <col min="14823" max="14823" width="13.42578125" style="4" customWidth="1"/>
    <col min="14824" max="14824" width="11.7109375" style="4" customWidth="1"/>
    <col min="14825" max="14825" width="13" style="4" customWidth="1"/>
    <col min="14826" max="14826" width="13.42578125" style="4" bestFit="1" customWidth="1"/>
    <col min="14827" max="15074" width="11.42578125" style="4"/>
    <col min="15075" max="15075" width="62.85546875" style="4" customWidth="1"/>
    <col min="15076" max="15076" width="22.28515625" style="4" customWidth="1"/>
    <col min="15077" max="15077" width="18.140625" style="4" customWidth="1"/>
    <col min="15078" max="15078" width="16.85546875" style="4" customWidth="1"/>
    <col min="15079" max="15079" width="13.42578125" style="4" customWidth="1"/>
    <col min="15080" max="15080" width="11.7109375" style="4" customWidth="1"/>
    <col min="15081" max="15081" width="13" style="4" customWidth="1"/>
    <col min="15082" max="15082" width="13.42578125" style="4" bestFit="1" customWidth="1"/>
    <col min="15083" max="15330" width="11.42578125" style="4"/>
    <col min="15331" max="15331" width="62.85546875" style="4" customWidth="1"/>
    <col min="15332" max="15332" width="22.28515625" style="4" customWidth="1"/>
    <col min="15333" max="15333" width="18.140625" style="4" customWidth="1"/>
    <col min="15334" max="15334" width="16.85546875" style="4" customWidth="1"/>
    <col min="15335" max="15335" width="13.42578125" style="4" customWidth="1"/>
    <col min="15336" max="15336" width="11.7109375" style="4" customWidth="1"/>
    <col min="15337" max="15337" width="13" style="4" customWidth="1"/>
    <col min="15338" max="15338" width="13.42578125" style="4" bestFit="1" customWidth="1"/>
    <col min="15339" max="15586" width="11.42578125" style="4"/>
    <col min="15587" max="15587" width="62.85546875" style="4" customWidth="1"/>
    <col min="15588" max="15588" width="22.28515625" style="4" customWidth="1"/>
    <col min="15589" max="15589" width="18.140625" style="4" customWidth="1"/>
    <col min="15590" max="15590" width="16.85546875" style="4" customWidth="1"/>
    <col min="15591" max="15591" width="13.42578125" style="4" customWidth="1"/>
    <col min="15592" max="15592" width="11.7109375" style="4" customWidth="1"/>
    <col min="15593" max="15593" width="13" style="4" customWidth="1"/>
    <col min="15594" max="15594" width="13.42578125" style="4" bestFit="1" customWidth="1"/>
    <col min="15595" max="15842" width="11.42578125" style="4"/>
    <col min="15843" max="15843" width="62.85546875" style="4" customWidth="1"/>
    <col min="15844" max="15844" width="22.28515625" style="4" customWidth="1"/>
    <col min="15845" max="15845" width="18.140625" style="4" customWidth="1"/>
    <col min="15846" max="15846" width="16.85546875" style="4" customWidth="1"/>
    <col min="15847" max="15847" width="13.42578125" style="4" customWidth="1"/>
    <col min="15848" max="15848" width="11.7109375" style="4" customWidth="1"/>
    <col min="15849" max="15849" width="13" style="4" customWidth="1"/>
    <col min="15850" max="15850" width="13.42578125" style="4" bestFit="1" customWidth="1"/>
    <col min="15851" max="16098" width="11.42578125" style="4"/>
    <col min="16099" max="16099" width="62.85546875" style="4" customWidth="1"/>
    <col min="16100" max="16100" width="22.28515625" style="4" customWidth="1"/>
    <col min="16101" max="16101" width="18.140625" style="4" customWidth="1"/>
    <col min="16102" max="16102" width="16.85546875" style="4" customWidth="1"/>
    <col min="16103" max="16103" width="13.42578125" style="4" customWidth="1"/>
    <col min="16104" max="16104" width="11.7109375" style="4" customWidth="1"/>
    <col min="16105" max="16105" width="13" style="4" customWidth="1"/>
    <col min="16106" max="16106" width="13.42578125" style="4" bestFit="1" customWidth="1"/>
    <col min="16107" max="16384" width="11.42578125" style="4"/>
  </cols>
  <sheetData>
    <row r="2" spans="1:7" x14ac:dyDescent="0.25">
      <c r="A2" s="498" t="s">
        <v>0</v>
      </c>
      <c r="B2" s="498"/>
      <c r="C2" s="498"/>
      <c r="D2" s="498"/>
      <c r="E2" s="498"/>
      <c r="F2" s="498"/>
      <c r="G2" s="498"/>
    </row>
    <row r="3" spans="1:7" x14ac:dyDescent="0.25">
      <c r="A3" s="498" t="s">
        <v>1</v>
      </c>
      <c r="B3" s="498"/>
      <c r="C3" s="498"/>
      <c r="D3" s="498"/>
      <c r="E3" s="498"/>
      <c r="F3" s="498"/>
      <c r="G3" s="498"/>
    </row>
    <row r="4" spans="1:7" x14ac:dyDescent="0.25">
      <c r="A4" s="498" t="s">
        <v>369</v>
      </c>
      <c r="B4" s="498"/>
      <c r="C4" s="498"/>
      <c r="D4" s="498"/>
      <c r="E4" s="498"/>
      <c r="F4" s="498"/>
      <c r="G4" s="498"/>
    </row>
    <row r="5" spans="1:7" x14ac:dyDescent="0.25">
      <c r="A5" s="81"/>
      <c r="B5" s="81"/>
      <c r="C5" s="33"/>
      <c r="D5" s="81"/>
      <c r="E5" s="81"/>
      <c r="F5" s="81"/>
      <c r="G5" s="81"/>
    </row>
    <row r="6" spans="1:7" x14ac:dyDescent="0.25">
      <c r="A6" s="10"/>
      <c r="B6" s="499" t="s">
        <v>3</v>
      </c>
      <c r="C6" s="500"/>
      <c r="D6" s="500"/>
      <c r="E6" s="501" t="s">
        <v>4</v>
      </c>
      <c r="F6" s="502"/>
      <c r="G6" s="502"/>
    </row>
    <row r="7" spans="1:7" ht="76.5" x14ac:dyDescent="0.25">
      <c r="A7" s="11" t="s">
        <v>5</v>
      </c>
      <c r="B7" s="12" t="s">
        <v>6</v>
      </c>
      <c r="C7" s="34" t="s">
        <v>7</v>
      </c>
      <c r="D7" s="14" t="s">
        <v>8</v>
      </c>
      <c r="E7" s="14" t="s">
        <v>9</v>
      </c>
      <c r="F7" s="14" t="s">
        <v>10</v>
      </c>
      <c r="G7" s="14" t="s">
        <v>11</v>
      </c>
    </row>
    <row r="8" spans="1:7" x14ac:dyDescent="0.25">
      <c r="A8" s="1" t="s">
        <v>370</v>
      </c>
      <c r="B8" s="15"/>
      <c r="C8" s="2">
        <f>SUM(C9)</f>
        <v>5000000000</v>
      </c>
      <c r="D8" s="15"/>
      <c r="E8" s="15"/>
      <c r="F8" s="15"/>
      <c r="G8" s="15"/>
    </row>
    <row r="9" spans="1:7" x14ac:dyDescent="0.25">
      <c r="A9" s="16" t="s">
        <v>371</v>
      </c>
      <c r="B9" s="86"/>
      <c r="C9" s="17">
        <f>SUM(C10:C18)</f>
        <v>5000000000</v>
      </c>
      <c r="D9" s="18"/>
      <c r="E9" s="19"/>
      <c r="F9" s="18"/>
      <c r="G9" s="18"/>
    </row>
    <row r="10" spans="1:7" x14ac:dyDescent="0.25">
      <c r="A10" s="20" t="s">
        <v>372</v>
      </c>
      <c r="B10" s="89" t="s">
        <v>373</v>
      </c>
      <c r="C10" s="35">
        <v>1450000000</v>
      </c>
      <c r="D10" s="28">
        <v>40969</v>
      </c>
      <c r="E10" s="28">
        <v>40969</v>
      </c>
      <c r="F10" s="28">
        <v>40969</v>
      </c>
      <c r="G10" s="28">
        <v>41244</v>
      </c>
    </row>
    <row r="11" spans="1:7" x14ac:dyDescent="0.25">
      <c r="A11" s="90" t="s">
        <v>374</v>
      </c>
      <c r="B11" s="89" t="s">
        <v>373</v>
      </c>
      <c r="C11" s="22">
        <v>194000000</v>
      </c>
      <c r="D11" s="28">
        <v>40969</v>
      </c>
      <c r="E11" s="28">
        <v>40969</v>
      </c>
      <c r="F11" s="28">
        <v>40969</v>
      </c>
      <c r="G11" s="28">
        <v>41244</v>
      </c>
    </row>
    <row r="12" spans="1:7" ht="25.5" x14ac:dyDescent="0.25">
      <c r="A12" s="90" t="s">
        <v>375</v>
      </c>
      <c r="B12" s="89" t="s">
        <v>373</v>
      </c>
      <c r="C12" s="22">
        <v>1526000000</v>
      </c>
      <c r="D12" s="28">
        <v>40940</v>
      </c>
      <c r="E12" s="28">
        <v>40969</v>
      </c>
      <c r="F12" s="28">
        <v>40969</v>
      </c>
      <c r="G12" s="28">
        <v>41244</v>
      </c>
    </row>
    <row r="13" spans="1:7" ht="25.5" x14ac:dyDescent="0.25">
      <c r="A13" s="90" t="s">
        <v>376</v>
      </c>
      <c r="B13" s="89" t="s">
        <v>373</v>
      </c>
      <c r="C13" s="22">
        <v>1300000000</v>
      </c>
      <c r="D13" s="28">
        <v>40969</v>
      </c>
      <c r="E13" s="28">
        <v>40969</v>
      </c>
      <c r="F13" s="28">
        <v>40969</v>
      </c>
      <c r="G13" s="28">
        <v>41244</v>
      </c>
    </row>
    <row r="14" spans="1:7" ht="25.5" x14ac:dyDescent="0.25">
      <c r="A14" s="90" t="s">
        <v>377</v>
      </c>
      <c r="B14" s="89" t="s">
        <v>373</v>
      </c>
      <c r="C14" s="22">
        <v>40000000</v>
      </c>
      <c r="D14" s="28">
        <v>41061</v>
      </c>
      <c r="E14" s="28">
        <v>41153</v>
      </c>
      <c r="F14" s="28">
        <v>41153</v>
      </c>
      <c r="G14" s="28">
        <v>41244</v>
      </c>
    </row>
    <row r="15" spans="1:7" ht="25.5" x14ac:dyDescent="0.25">
      <c r="A15" s="87" t="s">
        <v>378</v>
      </c>
      <c r="B15" s="89" t="s">
        <v>373</v>
      </c>
      <c r="C15" s="22">
        <v>240000000</v>
      </c>
      <c r="D15" s="28">
        <v>41061</v>
      </c>
      <c r="E15" s="28">
        <v>41091</v>
      </c>
      <c r="F15" s="28">
        <v>41091</v>
      </c>
      <c r="G15" s="28">
        <v>41244</v>
      </c>
    </row>
    <row r="16" spans="1:7" ht="25.5" x14ac:dyDescent="0.25">
      <c r="A16" s="87" t="s">
        <v>379</v>
      </c>
      <c r="B16" s="89" t="s">
        <v>373</v>
      </c>
      <c r="C16" s="22">
        <v>150000000</v>
      </c>
      <c r="D16" s="28">
        <v>41091</v>
      </c>
      <c r="E16" s="28">
        <v>41153</v>
      </c>
      <c r="F16" s="28">
        <v>41153</v>
      </c>
      <c r="G16" s="28">
        <v>41244</v>
      </c>
    </row>
    <row r="17" spans="1:7" ht="25.5" x14ac:dyDescent="0.25">
      <c r="A17" s="87" t="s">
        <v>380</v>
      </c>
      <c r="B17" s="89" t="s">
        <v>373</v>
      </c>
      <c r="C17" s="22">
        <v>20000000</v>
      </c>
      <c r="D17" s="28">
        <v>41000</v>
      </c>
      <c r="E17" s="28">
        <v>41061</v>
      </c>
      <c r="F17" s="28">
        <v>41091</v>
      </c>
      <c r="G17" s="28">
        <v>41244</v>
      </c>
    </row>
    <row r="18" spans="1:7" x14ac:dyDescent="0.25">
      <c r="A18" s="87" t="s">
        <v>381</v>
      </c>
      <c r="B18" s="89" t="s">
        <v>373</v>
      </c>
      <c r="C18" s="22">
        <v>80000000</v>
      </c>
      <c r="D18" s="28">
        <v>41000</v>
      </c>
      <c r="E18" s="28">
        <v>41061</v>
      </c>
      <c r="F18" s="28">
        <v>41091</v>
      </c>
      <c r="G18" s="28">
        <v>41244</v>
      </c>
    </row>
    <row r="19" spans="1:7" x14ac:dyDescent="0.25">
      <c r="B19" s="36"/>
      <c r="C19" s="37"/>
    </row>
    <row r="20" spans="1:7" x14ac:dyDescent="0.25">
      <c r="B20" s="36"/>
      <c r="C20" s="37"/>
    </row>
    <row r="21" spans="1:7" x14ac:dyDescent="0.25">
      <c r="B21" s="36"/>
      <c r="C21" s="37"/>
    </row>
    <row r="22" spans="1:7" x14ac:dyDescent="0.25">
      <c r="B22" s="36"/>
      <c r="C22" s="37"/>
    </row>
    <row r="23" spans="1:7" x14ac:dyDescent="0.25">
      <c r="B23" s="36"/>
      <c r="C23" s="37"/>
    </row>
    <row r="24" spans="1:7" x14ac:dyDescent="0.25">
      <c r="B24" s="36"/>
      <c r="C24" s="37"/>
    </row>
    <row r="25" spans="1:7" x14ac:dyDescent="0.25">
      <c r="B25" s="36"/>
      <c r="C25" s="37"/>
    </row>
    <row r="26" spans="1:7" x14ac:dyDescent="0.25">
      <c r="B26" s="36"/>
      <c r="C26" s="37"/>
    </row>
    <row r="27" spans="1:7" x14ac:dyDescent="0.25">
      <c r="B27" s="36"/>
      <c r="C27" s="37"/>
    </row>
    <row r="28" spans="1:7" x14ac:dyDescent="0.25">
      <c r="B28" s="36"/>
      <c r="C28" s="37"/>
    </row>
    <row r="29" spans="1:7" x14ac:dyDescent="0.25">
      <c r="B29" s="36"/>
      <c r="C29" s="37"/>
    </row>
    <row r="30" spans="1:7" x14ac:dyDescent="0.25">
      <c r="B30" s="36"/>
      <c r="C30" s="37"/>
    </row>
    <row r="31" spans="1:7" x14ac:dyDescent="0.25">
      <c r="B31" s="36"/>
      <c r="C31" s="37"/>
    </row>
    <row r="32" spans="1:7" x14ac:dyDescent="0.25">
      <c r="B32" s="36"/>
      <c r="C32" s="38"/>
      <c r="E32" s="4"/>
    </row>
    <row r="33" spans="2:5" x14ac:dyDescent="0.25">
      <c r="B33" s="36"/>
      <c r="C33" s="38"/>
      <c r="E33" s="4"/>
    </row>
    <row r="34" spans="2:5" x14ac:dyDescent="0.25">
      <c r="B34" s="36"/>
      <c r="C34" s="38"/>
      <c r="E34" s="4"/>
    </row>
    <row r="35" spans="2:5" x14ac:dyDescent="0.25">
      <c r="B35" s="36"/>
      <c r="C35" s="38"/>
      <c r="E35" s="4"/>
    </row>
    <row r="36" spans="2:5" x14ac:dyDescent="0.25">
      <c r="B36" s="36"/>
      <c r="C36" s="38"/>
      <c r="E36" s="4"/>
    </row>
    <row r="37" spans="2:5" x14ac:dyDescent="0.25">
      <c r="C37" s="38"/>
      <c r="E37" s="4"/>
    </row>
    <row r="38" spans="2:5" x14ac:dyDescent="0.25">
      <c r="E38" s="4"/>
    </row>
  </sheetData>
  <autoFilter ref="A8:G18"/>
  <mergeCells count="5">
    <mergeCell ref="A2:G2"/>
    <mergeCell ref="A3:G3"/>
    <mergeCell ref="A4:G4"/>
    <mergeCell ref="B6:D6"/>
    <mergeCell ref="E6:G6"/>
  </mergeCells>
  <pageMargins left="0.51181102362204722" right="0.51181102362204722" top="0.55118110236220474" bottom="0.55118110236220474" header="0.31496062992125984" footer="0.31496062992125984"/>
  <pageSetup scale="8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2:G30"/>
  <sheetViews>
    <sheetView topLeftCell="A4" workbookViewId="0">
      <selection activeCell="H32" sqref="H32"/>
    </sheetView>
  </sheetViews>
  <sheetFormatPr baseColWidth="10" defaultRowHeight="12.75" x14ac:dyDescent="0.25"/>
  <cols>
    <col min="1" max="1" width="63.7109375" style="4" customWidth="1"/>
    <col min="2" max="2" width="20.7109375" style="5" customWidth="1"/>
    <col min="3" max="3" width="18.7109375" style="39" customWidth="1"/>
    <col min="4" max="4" width="13.7109375" style="4" customWidth="1"/>
    <col min="5" max="5" width="13.7109375" style="7" customWidth="1"/>
    <col min="6" max="7" width="13.7109375" style="4" customWidth="1"/>
    <col min="8" max="232" width="11.42578125" style="4"/>
    <col min="233" max="233" width="62.85546875" style="4" customWidth="1"/>
    <col min="234" max="234" width="22.28515625" style="4" customWidth="1"/>
    <col min="235" max="235" width="18.140625" style="4" customWidth="1"/>
    <col min="236" max="236" width="16.85546875" style="4" customWidth="1"/>
    <col min="237" max="237" width="13.42578125" style="4" customWidth="1"/>
    <col min="238" max="238" width="11.7109375" style="4" customWidth="1"/>
    <col min="239" max="239" width="13" style="4" customWidth="1"/>
    <col min="240" max="240" width="13.42578125" style="4" bestFit="1" customWidth="1"/>
    <col min="241" max="488" width="11.42578125" style="4"/>
    <col min="489" max="489" width="62.85546875" style="4" customWidth="1"/>
    <col min="490" max="490" width="22.28515625" style="4" customWidth="1"/>
    <col min="491" max="491" width="18.140625" style="4" customWidth="1"/>
    <col min="492" max="492" width="16.85546875" style="4" customWidth="1"/>
    <col min="493" max="493" width="13.42578125" style="4" customWidth="1"/>
    <col min="494" max="494" width="11.7109375" style="4" customWidth="1"/>
    <col min="495" max="495" width="13" style="4" customWidth="1"/>
    <col min="496" max="496" width="13.42578125" style="4" bestFit="1" customWidth="1"/>
    <col min="497" max="744" width="11.42578125" style="4"/>
    <col min="745" max="745" width="62.85546875" style="4" customWidth="1"/>
    <col min="746" max="746" width="22.28515625" style="4" customWidth="1"/>
    <col min="747" max="747" width="18.140625" style="4" customWidth="1"/>
    <col min="748" max="748" width="16.85546875" style="4" customWidth="1"/>
    <col min="749" max="749" width="13.42578125" style="4" customWidth="1"/>
    <col min="750" max="750" width="11.7109375" style="4" customWidth="1"/>
    <col min="751" max="751" width="13" style="4" customWidth="1"/>
    <col min="752" max="752" width="13.42578125" style="4" bestFit="1" customWidth="1"/>
    <col min="753" max="1000" width="11.42578125" style="4"/>
    <col min="1001" max="1001" width="62.85546875" style="4" customWidth="1"/>
    <col min="1002" max="1002" width="22.28515625" style="4" customWidth="1"/>
    <col min="1003" max="1003" width="18.140625" style="4" customWidth="1"/>
    <col min="1004" max="1004" width="16.85546875" style="4" customWidth="1"/>
    <col min="1005" max="1005" width="13.42578125" style="4" customWidth="1"/>
    <col min="1006" max="1006" width="11.7109375" style="4" customWidth="1"/>
    <col min="1007" max="1007" width="13" style="4" customWidth="1"/>
    <col min="1008" max="1008" width="13.42578125" style="4" bestFit="1" customWidth="1"/>
    <col min="1009" max="1256" width="11.42578125" style="4"/>
    <col min="1257" max="1257" width="62.85546875" style="4" customWidth="1"/>
    <col min="1258" max="1258" width="22.28515625" style="4" customWidth="1"/>
    <col min="1259" max="1259" width="18.140625" style="4" customWidth="1"/>
    <col min="1260" max="1260" width="16.85546875" style="4" customWidth="1"/>
    <col min="1261" max="1261" width="13.42578125" style="4" customWidth="1"/>
    <col min="1262" max="1262" width="11.7109375" style="4" customWidth="1"/>
    <col min="1263" max="1263" width="13" style="4" customWidth="1"/>
    <col min="1264" max="1264" width="13.42578125" style="4" bestFit="1" customWidth="1"/>
    <col min="1265" max="1512" width="11.42578125" style="4"/>
    <col min="1513" max="1513" width="62.85546875" style="4" customWidth="1"/>
    <col min="1514" max="1514" width="22.28515625" style="4" customWidth="1"/>
    <col min="1515" max="1515" width="18.140625" style="4" customWidth="1"/>
    <col min="1516" max="1516" width="16.85546875" style="4" customWidth="1"/>
    <col min="1517" max="1517" width="13.42578125" style="4" customWidth="1"/>
    <col min="1518" max="1518" width="11.7109375" style="4" customWidth="1"/>
    <col min="1519" max="1519" width="13" style="4" customWidth="1"/>
    <col min="1520" max="1520" width="13.42578125" style="4" bestFit="1" customWidth="1"/>
    <col min="1521" max="1768" width="11.42578125" style="4"/>
    <col min="1769" max="1769" width="62.85546875" style="4" customWidth="1"/>
    <col min="1770" max="1770" width="22.28515625" style="4" customWidth="1"/>
    <col min="1771" max="1771" width="18.140625" style="4" customWidth="1"/>
    <col min="1772" max="1772" width="16.85546875" style="4" customWidth="1"/>
    <col min="1773" max="1773" width="13.42578125" style="4" customWidth="1"/>
    <col min="1774" max="1774" width="11.7109375" style="4" customWidth="1"/>
    <col min="1775" max="1775" width="13" style="4" customWidth="1"/>
    <col min="1776" max="1776" width="13.42578125" style="4" bestFit="1" customWidth="1"/>
    <col min="1777" max="2024" width="11.42578125" style="4"/>
    <col min="2025" max="2025" width="62.85546875" style="4" customWidth="1"/>
    <col min="2026" max="2026" width="22.28515625" style="4" customWidth="1"/>
    <col min="2027" max="2027" width="18.140625" style="4" customWidth="1"/>
    <col min="2028" max="2028" width="16.85546875" style="4" customWidth="1"/>
    <col min="2029" max="2029" width="13.42578125" style="4" customWidth="1"/>
    <col min="2030" max="2030" width="11.7109375" style="4" customWidth="1"/>
    <col min="2031" max="2031" width="13" style="4" customWidth="1"/>
    <col min="2032" max="2032" width="13.42578125" style="4" bestFit="1" customWidth="1"/>
    <col min="2033" max="2280" width="11.42578125" style="4"/>
    <col min="2281" max="2281" width="62.85546875" style="4" customWidth="1"/>
    <col min="2282" max="2282" width="22.28515625" style="4" customWidth="1"/>
    <col min="2283" max="2283" width="18.140625" style="4" customWidth="1"/>
    <col min="2284" max="2284" width="16.85546875" style="4" customWidth="1"/>
    <col min="2285" max="2285" width="13.42578125" style="4" customWidth="1"/>
    <col min="2286" max="2286" width="11.7109375" style="4" customWidth="1"/>
    <col min="2287" max="2287" width="13" style="4" customWidth="1"/>
    <col min="2288" max="2288" width="13.42578125" style="4" bestFit="1" customWidth="1"/>
    <col min="2289" max="2536" width="11.42578125" style="4"/>
    <col min="2537" max="2537" width="62.85546875" style="4" customWidth="1"/>
    <col min="2538" max="2538" width="22.28515625" style="4" customWidth="1"/>
    <col min="2539" max="2539" width="18.140625" style="4" customWidth="1"/>
    <col min="2540" max="2540" width="16.85546875" style="4" customWidth="1"/>
    <col min="2541" max="2541" width="13.42578125" style="4" customWidth="1"/>
    <col min="2542" max="2542" width="11.7109375" style="4" customWidth="1"/>
    <col min="2543" max="2543" width="13" style="4" customWidth="1"/>
    <col min="2544" max="2544" width="13.42578125" style="4" bestFit="1" customWidth="1"/>
    <col min="2545" max="2792" width="11.42578125" style="4"/>
    <col min="2793" max="2793" width="62.85546875" style="4" customWidth="1"/>
    <col min="2794" max="2794" width="22.28515625" style="4" customWidth="1"/>
    <col min="2795" max="2795" width="18.140625" style="4" customWidth="1"/>
    <col min="2796" max="2796" width="16.85546875" style="4" customWidth="1"/>
    <col min="2797" max="2797" width="13.42578125" style="4" customWidth="1"/>
    <col min="2798" max="2798" width="11.7109375" style="4" customWidth="1"/>
    <col min="2799" max="2799" width="13" style="4" customWidth="1"/>
    <col min="2800" max="2800" width="13.42578125" style="4" bestFit="1" customWidth="1"/>
    <col min="2801" max="3048" width="11.42578125" style="4"/>
    <col min="3049" max="3049" width="62.85546875" style="4" customWidth="1"/>
    <col min="3050" max="3050" width="22.28515625" style="4" customWidth="1"/>
    <col min="3051" max="3051" width="18.140625" style="4" customWidth="1"/>
    <col min="3052" max="3052" width="16.85546875" style="4" customWidth="1"/>
    <col min="3053" max="3053" width="13.42578125" style="4" customWidth="1"/>
    <col min="3054" max="3054" width="11.7109375" style="4" customWidth="1"/>
    <col min="3055" max="3055" width="13" style="4" customWidth="1"/>
    <col min="3056" max="3056" width="13.42578125" style="4" bestFit="1" customWidth="1"/>
    <col min="3057" max="3304" width="11.42578125" style="4"/>
    <col min="3305" max="3305" width="62.85546875" style="4" customWidth="1"/>
    <col min="3306" max="3306" width="22.28515625" style="4" customWidth="1"/>
    <col min="3307" max="3307" width="18.140625" style="4" customWidth="1"/>
    <col min="3308" max="3308" width="16.85546875" style="4" customWidth="1"/>
    <col min="3309" max="3309" width="13.42578125" style="4" customWidth="1"/>
    <col min="3310" max="3310" width="11.7109375" style="4" customWidth="1"/>
    <col min="3311" max="3311" width="13" style="4" customWidth="1"/>
    <col min="3312" max="3312" width="13.42578125" style="4" bestFit="1" customWidth="1"/>
    <col min="3313" max="3560" width="11.42578125" style="4"/>
    <col min="3561" max="3561" width="62.85546875" style="4" customWidth="1"/>
    <col min="3562" max="3562" width="22.28515625" style="4" customWidth="1"/>
    <col min="3563" max="3563" width="18.140625" style="4" customWidth="1"/>
    <col min="3564" max="3564" width="16.85546875" style="4" customWidth="1"/>
    <col min="3565" max="3565" width="13.42578125" style="4" customWidth="1"/>
    <col min="3566" max="3566" width="11.7109375" style="4" customWidth="1"/>
    <col min="3567" max="3567" width="13" style="4" customWidth="1"/>
    <col min="3568" max="3568" width="13.42578125" style="4" bestFit="1" customWidth="1"/>
    <col min="3569" max="3816" width="11.42578125" style="4"/>
    <col min="3817" max="3817" width="62.85546875" style="4" customWidth="1"/>
    <col min="3818" max="3818" width="22.28515625" style="4" customWidth="1"/>
    <col min="3819" max="3819" width="18.140625" style="4" customWidth="1"/>
    <col min="3820" max="3820" width="16.85546875" style="4" customWidth="1"/>
    <col min="3821" max="3821" width="13.42578125" style="4" customWidth="1"/>
    <col min="3822" max="3822" width="11.7109375" style="4" customWidth="1"/>
    <col min="3823" max="3823" width="13" style="4" customWidth="1"/>
    <col min="3824" max="3824" width="13.42578125" style="4" bestFit="1" customWidth="1"/>
    <col min="3825" max="4072" width="11.42578125" style="4"/>
    <col min="4073" max="4073" width="62.85546875" style="4" customWidth="1"/>
    <col min="4074" max="4074" width="22.28515625" style="4" customWidth="1"/>
    <col min="4075" max="4075" width="18.140625" style="4" customWidth="1"/>
    <col min="4076" max="4076" width="16.85546875" style="4" customWidth="1"/>
    <col min="4077" max="4077" width="13.42578125" style="4" customWidth="1"/>
    <col min="4078" max="4078" width="11.7109375" style="4" customWidth="1"/>
    <col min="4079" max="4079" width="13" style="4" customWidth="1"/>
    <col min="4080" max="4080" width="13.42578125" style="4" bestFit="1" customWidth="1"/>
    <col min="4081" max="4328" width="11.42578125" style="4"/>
    <col min="4329" max="4329" width="62.85546875" style="4" customWidth="1"/>
    <col min="4330" max="4330" width="22.28515625" style="4" customWidth="1"/>
    <col min="4331" max="4331" width="18.140625" style="4" customWidth="1"/>
    <col min="4332" max="4332" width="16.85546875" style="4" customWidth="1"/>
    <col min="4333" max="4333" width="13.42578125" style="4" customWidth="1"/>
    <col min="4334" max="4334" width="11.7109375" style="4" customWidth="1"/>
    <col min="4335" max="4335" width="13" style="4" customWidth="1"/>
    <col min="4336" max="4336" width="13.42578125" style="4" bestFit="1" customWidth="1"/>
    <col min="4337" max="4584" width="11.42578125" style="4"/>
    <col min="4585" max="4585" width="62.85546875" style="4" customWidth="1"/>
    <col min="4586" max="4586" width="22.28515625" style="4" customWidth="1"/>
    <col min="4587" max="4587" width="18.140625" style="4" customWidth="1"/>
    <col min="4588" max="4588" width="16.85546875" style="4" customWidth="1"/>
    <col min="4589" max="4589" width="13.42578125" style="4" customWidth="1"/>
    <col min="4590" max="4590" width="11.7109375" style="4" customWidth="1"/>
    <col min="4591" max="4591" width="13" style="4" customWidth="1"/>
    <col min="4592" max="4592" width="13.42578125" style="4" bestFit="1" customWidth="1"/>
    <col min="4593" max="4840" width="11.42578125" style="4"/>
    <col min="4841" max="4841" width="62.85546875" style="4" customWidth="1"/>
    <col min="4842" max="4842" width="22.28515625" style="4" customWidth="1"/>
    <col min="4843" max="4843" width="18.140625" style="4" customWidth="1"/>
    <col min="4844" max="4844" width="16.85546875" style="4" customWidth="1"/>
    <col min="4845" max="4845" width="13.42578125" style="4" customWidth="1"/>
    <col min="4846" max="4846" width="11.7109375" style="4" customWidth="1"/>
    <col min="4847" max="4847" width="13" style="4" customWidth="1"/>
    <col min="4848" max="4848" width="13.42578125" style="4" bestFit="1" customWidth="1"/>
    <col min="4849" max="5096" width="11.42578125" style="4"/>
    <col min="5097" max="5097" width="62.85546875" style="4" customWidth="1"/>
    <col min="5098" max="5098" width="22.28515625" style="4" customWidth="1"/>
    <col min="5099" max="5099" width="18.140625" style="4" customWidth="1"/>
    <col min="5100" max="5100" width="16.85546875" style="4" customWidth="1"/>
    <col min="5101" max="5101" width="13.42578125" style="4" customWidth="1"/>
    <col min="5102" max="5102" width="11.7109375" style="4" customWidth="1"/>
    <col min="5103" max="5103" width="13" style="4" customWidth="1"/>
    <col min="5104" max="5104" width="13.42578125" style="4" bestFit="1" customWidth="1"/>
    <col min="5105" max="5352" width="11.42578125" style="4"/>
    <col min="5353" max="5353" width="62.85546875" style="4" customWidth="1"/>
    <col min="5354" max="5354" width="22.28515625" style="4" customWidth="1"/>
    <col min="5355" max="5355" width="18.140625" style="4" customWidth="1"/>
    <col min="5356" max="5356" width="16.85546875" style="4" customWidth="1"/>
    <col min="5357" max="5357" width="13.42578125" style="4" customWidth="1"/>
    <col min="5358" max="5358" width="11.7109375" style="4" customWidth="1"/>
    <col min="5359" max="5359" width="13" style="4" customWidth="1"/>
    <col min="5360" max="5360" width="13.42578125" style="4" bestFit="1" customWidth="1"/>
    <col min="5361" max="5608" width="11.42578125" style="4"/>
    <col min="5609" max="5609" width="62.85546875" style="4" customWidth="1"/>
    <col min="5610" max="5610" width="22.28515625" style="4" customWidth="1"/>
    <col min="5611" max="5611" width="18.140625" style="4" customWidth="1"/>
    <col min="5612" max="5612" width="16.85546875" style="4" customWidth="1"/>
    <col min="5613" max="5613" width="13.42578125" style="4" customWidth="1"/>
    <col min="5614" max="5614" width="11.7109375" style="4" customWidth="1"/>
    <col min="5615" max="5615" width="13" style="4" customWidth="1"/>
    <col min="5616" max="5616" width="13.42578125" style="4" bestFit="1" customWidth="1"/>
    <col min="5617" max="5864" width="11.42578125" style="4"/>
    <col min="5865" max="5865" width="62.85546875" style="4" customWidth="1"/>
    <col min="5866" max="5866" width="22.28515625" style="4" customWidth="1"/>
    <col min="5867" max="5867" width="18.140625" style="4" customWidth="1"/>
    <col min="5868" max="5868" width="16.85546875" style="4" customWidth="1"/>
    <col min="5869" max="5869" width="13.42578125" style="4" customWidth="1"/>
    <col min="5870" max="5870" width="11.7109375" style="4" customWidth="1"/>
    <col min="5871" max="5871" width="13" style="4" customWidth="1"/>
    <col min="5872" max="5872" width="13.42578125" style="4" bestFit="1" customWidth="1"/>
    <col min="5873" max="6120" width="11.42578125" style="4"/>
    <col min="6121" max="6121" width="62.85546875" style="4" customWidth="1"/>
    <col min="6122" max="6122" width="22.28515625" style="4" customWidth="1"/>
    <col min="6123" max="6123" width="18.140625" style="4" customWidth="1"/>
    <col min="6124" max="6124" width="16.85546875" style="4" customWidth="1"/>
    <col min="6125" max="6125" width="13.42578125" style="4" customWidth="1"/>
    <col min="6126" max="6126" width="11.7109375" style="4" customWidth="1"/>
    <col min="6127" max="6127" width="13" style="4" customWidth="1"/>
    <col min="6128" max="6128" width="13.42578125" style="4" bestFit="1" customWidth="1"/>
    <col min="6129" max="6376" width="11.42578125" style="4"/>
    <col min="6377" max="6377" width="62.85546875" style="4" customWidth="1"/>
    <col min="6378" max="6378" width="22.28515625" style="4" customWidth="1"/>
    <col min="6379" max="6379" width="18.140625" style="4" customWidth="1"/>
    <col min="6380" max="6380" width="16.85546875" style="4" customWidth="1"/>
    <col min="6381" max="6381" width="13.42578125" style="4" customWidth="1"/>
    <col min="6382" max="6382" width="11.7109375" style="4" customWidth="1"/>
    <col min="6383" max="6383" width="13" style="4" customWidth="1"/>
    <col min="6384" max="6384" width="13.42578125" style="4" bestFit="1" customWidth="1"/>
    <col min="6385" max="6632" width="11.42578125" style="4"/>
    <col min="6633" max="6633" width="62.85546875" style="4" customWidth="1"/>
    <col min="6634" max="6634" width="22.28515625" style="4" customWidth="1"/>
    <col min="6635" max="6635" width="18.140625" style="4" customWidth="1"/>
    <col min="6636" max="6636" width="16.85546875" style="4" customWidth="1"/>
    <col min="6637" max="6637" width="13.42578125" style="4" customWidth="1"/>
    <col min="6638" max="6638" width="11.7109375" style="4" customWidth="1"/>
    <col min="6639" max="6639" width="13" style="4" customWidth="1"/>
    <col min="6640" max="6640" width="13.42578125" style="4" bestFit="1" customWidth="1"/>
    <col min="6641" max="6888" width="11.42578125" style="4"/>
    <col min="6889" max="6889" width="62.85546875" style="4" customWidth="1"/>
    <col min="6890" max="6890" width="22.28515625" style="4" customWidth="1"/>
    <col min="6891" max="6891" width="18.140625" style="4" customWidth="1"/>
    <col min="6892" max="6892" width="16.85546875" style="4" customWidth="1"/>
    <col min="6893" max="6893" width="13.42578125" style="4" customWidth="1"/>
    <col min="6894" max="6894" width="11.7109375" style="4" customWidth="1"/>
    <col min="6895" max="6895" width="13" style="4" customWidth="1"/>
    <col min="6896" max="6896" width="13.42578125" style="4" bestFit="1" customWidth="1"/>
    <col min="6897" max="7144" width="11.42578125" style="4"/>
    <col min="7145" max="7145" width="62.85546875" style="4" customWidth="1"/>
    <col min="7146" max="7146" width="22.28515625" style="4" customWidth="1"/>
    <col min="7147" max="7147" width="18.140625" style="4" customWidth="1"/>
    <col min="7148" max="7148" width="16.85546875" style="4" customWidth="1"/>
    <col min="7149" max="7149" width="13.42578125" style="4" customWidth="1"/>
    <col min="7150" max="7150" width="11.7109375" style="4" customWidth="1"/>
    <col min="7151" max="7151" width="13" style="4" customWidth="1"/>
    <col min="7152" max="7152" width="13.42578125" style="4" bestFit="1" customWidth="1"/>
    <col min="7153" max="7400" width="11.42578125" style="4"/>
    <col min="7401" max="7401" width="62.85546875" style="4" customWidth="1"/>
    <col min="7402" max="7402" width="22.28515625" style="4" customWidth="1"/>
    <col min="7403" max="7403" width="18.140625" style="4" customWidth="1"/>
    <col min="7404" max="7404" width="16.85546875" style="4" customWidth="1"/>
    <col min="7405" max="7405" width="13.42578125" style="4" customWidth="1"/>
    <col min="7406" max="7406" width="11.7109375" style="4" customWidth="1"/>
    <col min="7407" max="7407" width="13" style="4" customWidth="1"/>
    <col min="7408" max="7408" width="13.42578125" style="4" bestFit="1" customWidth="1"/>
    <col min="7409" max="7656" width="11.42578125" style="4"/>
    <col min="7657" max="7657" width="62.85546875" style="4" customWidth="1"/>
    <col min="7658" max="7658" width="22.28515625" style="4" customWidth="1"/>
    <col min="7659" max="7659" width="18.140625" style="4" customWidth="1"/>
    <col min="7660" max="7660" width="16.85546875" style="4" customWidth="1"/>
    <col min="7661" max="7661" width="13.42578125" style="4" customWidth="1"/>
    <col min="7662" max="7662" width="11.7109375" style="4" customWidth="1"/>
    <col min="7663" max="7663" width="13" style="4" customWidth="1"/>
    <col min="7664" max="7664" width="13.42578125" style="4" bestFit="1" customWidth="1"/>
    <col min="7665" max="7912" width="11.42578125" style="4"/>
    <col min="7913" max="7913" width="62.85546875" style="4" customWidth="1"/>
    <col min="7914" max="7914" width="22.28515625" style="4" customWidth="1"/>
    <col min="7915" max="7915" width="18.140625" style="4" customWidth="1"/>
    <col min="7916" max="7916" width="16.85546875" style="4" customWidth="1"/>
    <col min="7917" max="7917" width="13.42578125" style="4" customWidth="1"/>
    <col min="7918" max="7918" width="11.7109375" style="4" customWidth="1"/>
    <col min="7919" max="7919" width="13" style="4" customWidth="1"/>
    <col min="7920" max="7920" width="13.42578125" style="4" bestFit="1" customWidth="1"/>
    <col min="7921" max="8168" width="11.42578125" style="4"/>
    <col min="8169" max="8169" width="62.85546875" style="4" customWidth="1"/>
    <col min="8170" max="8170" width="22.28515625" style="4" customWidth="1"/>
    <col min="8171" max="8171" width="18.140625" style="4" customWidth="1"/>
    <col min="8172" max="8172" width="16.85546875" style="4" customWidth="1"/>
    <col min="8173" max="8173" width="13.42578125" style="4" customWidth="1"/>
    <col min="8174" max="8174" width="11.7109375" style="4" customWidth="1"/>
    <col min="8175" max="8175" width="13" style="4" customWidth="1"/>
    <col min="8176" max="8176" width="13.42578125" style="4" bestFit="1" customWidth="1"/>
    <col min="8177" max="8424" width="11.42578125" style="4"/>
    <col min="8425" max="8425" width="62.85546875" style="4" customWidth="1"/>
    <col min="8426" max="8426" width="22.28515625" style="4" customWidth="1"/>
    <col min="8427" max="8427" width="18.140625" style="4" customWidth="1"/>
    <col min="8428" max="8428" width="16.85546875" style="4" customWidth="1"/>
    <col min="8429" max="8429" width="13.42578125" style="4" customWidth="1"/>
    <col min="8430" max="8430" width="11.7109375" style="4" customWidth="1"/>
    <col min="8431" max="8431" width="13" style="4" customWidth="1"/>
    <col min="8432" max="8432" width="13.42578125" style="4" bestFit="1" customWidth="1"/>
    <col min="8433" max="8680" width="11.42578125" style="4"/>
    <col min="8681" max="8681" width="62.85546875" style="4" customWidth="1"/>
    <col min="8682" max="8682" width="22.28515625" style="4" customWidth="1"/>
    <col min="8683" max="8683" width="18.140625" style="4" customWidth="1"/>
    <col min="8684" max="8684" width="16.85546875" style="4" customWidth="1"/>
    <col min="8685" max="8685" width="13.42578125" style="4" customWidth="1"/>
    <col min="8686" max="8686" width="11.7109375" style="4" customWidth="1"/>
    <col min="8687" max="8687" width="13" style="4" customWidth="1"/>
    <col min="8688" max="8688" width="13.42578125" style="4" bestFit="1" customWidth="1"/>
    <col min="8689" max="8936" width="11.42578125" style="4"/>
    <col min="8937" max="8937" width="62.85546875" style="4" customWidth="1"/>
    <col min="8938" max="8938" width="22.28515625" style="4" customWidth="1"/>
    <col min="8939" max="8939" width="18.140625" style="4" customWidth="1"/>
    <col min="8940" max="8940" width="16.85546875" style="4" customWidth="1"/>
    <col min="8941" max="8941" width="13.42578125" style="4" customWidth="1"/>
    <col min="8942" max="8942" width="11.7109375" style="4" customWidth="1"/>
    <col min="8943" max="8943" width="13" style="4" customWidth="1"/>
    <col min="8944" max="8944" width="13.42578125" style="4" bestFit="1" customWidth="1"/>
    <col min="8945" max="9192" width="11.42578125" style="4"/>
    <col min="9193" max="9193" width="62.85546875" style="4" customWidth="1"/>
    <col min="9194" max="9194" width="22.28515625" style="4" customWidth="1"/>
    <col min="9195" max="9195" width="18.140625" style="4" customWidth="1"/>
    <col min="9196" max="9196" width="16.85546875" style="4" customWidth="1"/>
    <col min="9197" max="9197" width="13.42578125" style="4" customWidth="1"/>
    <col min="9198" max="9198" width="11.7109375" style="4" customWidth="1"/>
    <col min="9199" max="9199" width="13" style="4" customWidth="1"/>
    <col min="9200" max="9200" width="13.42578125" style="4" bestFit="1" customWidth="1"/>
    <col min="9201" max="9448" width="11.42578125" style="4"/>
    <col min="9449" max="9449" width="62.85546875" style="4" customWidth="1"/>
    <col min="9450" max="9450" width="22.28515625" style="4" customWidth="1"/>
    <col min="9451" max="9451" width="18.140625" style="4" customWidth="1"/>
    <col min="9452" max="9452" width="16.85546875" style="4" customWidth="1"/>
    <col min="9453" max="9453" width="13.42578125" style="4" customWidth="1"/>
    <col min="9454" max="9454" width="11.7109375" style="4" customWidth="1"/>
    <col min="9455" max="9455" width="13" style="4" customWidth="1"/>
    <col min="9456" max="9456" width="13.42578125" style="4" bestFit="1" customWidth="1"/>
    <col min="9457" max="9704" width="11.42578125" style="4"/>
    <col min="9705" max="9705" width="62.85546875" style="4" customWidth="1"/>
    <col min="9706" max="9706" width="22.28515625" style="4" customWidth="1"/>
    <col min="9707" max="9707" width="18.140625" style="4" customWidth="1"/>
    <col min="9708" max="9708" width="16.85546875" style="4" customWidth="1"/>
    <col min="9709" max="9709" width="13.42578125" style="4" customWidth="1"/>
    <col min="9710" max="9710" width="11.7109375" style="4" customWidth="1"/>
    <col min="9711" max="9711" width="13" style="4" customWidth="1"/>
    <col min="9712" max="9712" width="13.42578125" style="4" bestFit="1" customWidth="1"/>
    <col min="9713" max="9960" width="11.42578125" style="4"/>
    <col min="9961" max="9961" width="62.85546875" style="4" customWidth="1"/>
    <col min="9962" max="9962" width="22.28515625" style="4" customWidth="1"/>
    <col min="9963" max="9963" width="18.140625" style="4" customWidth="1"/>
    <col min="9964" max="9964" width="16.85546875" style="4" customWidth="1"/>
    <col min="9965" max="9965" width="13.42578125" style="4" customWidth="1"/>
    <col min="9966" max="9966" width="11.7109375" style="4" customWidth="1"/>
    <col min="9967" max="9967" width="13" style="4" customWidth="1"/>
    <col min="9968" max="9968" width="13.42578125" style="4" bestFit="1" customWidth="1"/>
    <col min="9969" max="10216" width="11.42578125" style="4"/>
    <col min="10217" max="10217" width="62.85546875" style="4" customWidth="1"/>
    <col min="10218" max="10218" width="22.28515625" style="4" customWidth="1"/>
    <col min="10219" max="10219" width="18.140625" style="4" customWidth="1"/>
    <col min="10220" max="10220" width="16.85546875" style="4" customWidth="1"/>
    <col min="10221" max="10221" width="13.42578125" style="4" customWidth="1"/>
    <col min="10222" max="10222" width="11.7109375" style="4" customWidth="1"/>
    <col min="10223" max="10223" width="13" style="4" customWidth="1"/>
    <col min="10224" max="10224" width="13.42578125" style="4" bestFit="1" customWidth="1"/>
    <col min="10225" max="10472" width="11.42578125" style="4"/>
    <col min="10473" max="10473" width="62.85546875" style="4" customWidth="1"/>
    <col min="10474" max="10474" width="22.28515625" style="4" customWidth="1"/>
    <col min="10475" max="10475" width="18.140625" style="4" customWidth="1"/>
    <col min="10476" max="10476" width="16.85546875" style="4" customWidth="1"/>
    <col min="10477" max="10477" width="13.42578125" style="4" customWidth="1"/>
    <col min="10478" max="10478" width="11.7109375" style="4" customWidth="1"/>
    <col min="10479" max="10479" width="13" style="4" customWidth="1"/>
    <col min="10480" max="10480" width="13.42578125" style="4" bestFit="1" customWidth="1"/>
    <col min="10481" max="10728" width="11.42578125" style="4"/>
    <col min="10729" max="10729" width="62.85546875" style="4" customWidth="1"/>
    <col min="10730" max="10730" width="22.28515625" style="4" customWidth="1"/>
    <col min="10731" max="10731" width="18.140625" style="4" customWidth="1"/>
    <col min="10732" max="10732" width="16.85546875" style="4" customWidth="1"/>
    <col min="10733" max="10733" width="13.42578125" style="4" customWidth="1"/>
    <col min="10734" max="10734" width="11.7109375" style="4" customWidth="1"/>
    <col min="10735" max="10735" width="13" style="4" customWidth="1"/>
    <col min="10736" max="10736" width="13.42578125" style="4" bestFit="1" customWidth="1"/>
    <col min="10737" max="10984" width="11.42578125" style="4"/>
    <col min="10985" max="10985" width="62.85546875" style="4" customWidth="1"/>
    <col min="10986" max="10986" width="22.28515625" style="4" customWidth="1"/>
    <col min="10987" max="10987" width="18.140625" style="4" customWidth="1"/>
    <col min="10988" max="10988" width="16.85546875" style="4" customWidth="1"/>
    <col min="10989" max="10989" width="13.42578125" style="4" customWidth="1"/>
    <col min="10990" max="10990" width="11.7109375" style="4" customWidth="1"/>
    <col min="10991" max="10991" width="13" style="4" customWidth="1"/>
    <col min="10992" max="10992" width="13.42578125" style="4" bestFit="1" customWidth="1"/>
    <col min="10993" max="11240" width="11.42578125" style="4"/>
    <col min="11241" max="11241" width="62.85546875" style="4" customWidth="1"/>
    <col min="11242" max="11242" width="22.28515625" style="4" customWidth="1"/>
    <col min="11243" max="11243" width="18.140625" style="4" customWidth="1"/>
    <col min="11244" max="11244" width="16.85546875" style="4" customWidth="1"/>
    <col min="11245" max="11245" width="13.42578125" style="4" customWidth="1"/>
    <col min="11246" max="11246" width="11.7109375" style="4" customWidth="1"/>
    <col min="11247" max="11247" width="13" style="4" customWidth="1"/>
    <col min="11248" max="11248" width="13.42578125" style="4" bestFit="1" customWidth="1"/>
    <col min="11249" max="11496" width="11.42578125" style="4"/>
    <col min="11497" max="11497" width="62.85546875" style="4" customWidth="1"/>
    <col min="11498" max="11498" width="22.28515625" style="4" customWidth="1"/>
    <col min="11499" max="11499" width="18.140625" style="4" customWidth="1"/>
    <col min="11500" max="11500" width="16.85546875" style="4" customWidth="1"/>
    <col min="11501" max="11501" width="13.42578125" style="4" customWidth="1"/>
    <col min="11502" max="11502" width="11.7109375" style="4" customWidth="1"/>
    <col min="11503" max="11503" width="13" style="4" customWidth="1"/>
    <col min="11504" max="11504" width="13.42578125" style="4" bestFit="1" customWidth="1"/>
    <col min="11505" max="11752" width="11.42578125" style="4"/>
    <col min="11753" max="11753" width="62.85546875" style="4" customWidth="1"/>
    <col min="11754" max="11754" width="22.28515625" style="4" customWidth="1"/>
    <col min="11755" max="11755" width="18.140625" style="4" customWidth="1"/>
    <col min="11756" max="11756" width="16.85546875" style="4" customWidth="1"/>
    <col min="11757" max="11757" width="13.42578125" style="4" customWidth="1"/>
    <col min="11758" max="11758" width="11.7109375" style="4" customWidth="1"/>
    <col min="11759" max="11759" width="13" style="4" customWidth="1"/>
    <col min="11760" max="11760" width="13.42578125" style="4" bestFit="1" customWidth="1"/>
    <col min="11761" max="12008" width="11.42578125" style="4"/>
    <col min="12009" max="12009" width="62.85546875" style="4" customWidth="1"/>
    <col min="12010" max="12010" width="22.28515625" style="4" customWidth="1"/>
    <col min="12011" max="12011" width="18.140625" style="4" customWidth="1"/>
    <col min="12012" max="12012" width="16.85546875" style="4" customWidth="1"/>
    <col min="12013" max="12013" width="13.42578125" style="4" customWidth="1"/>
    <col min="12014" max="12014" width="11.7109375" style="4" customWidth="1"/>
    <col min="12015" max="12015" width="13" style="4" customWidth="1"/>
    <col min="12016" max="12016" width="13.42578125" style="4" bestFit="1" customWidth="1"/>
    <col min="12017" max="12264" width="11.42578125" style="4"/>
    <col min="12265" max="12265" width="62.85546875" style="4" customWidth="1"/>
    <col min="12266" max="12266" width="22.28515625" style="4" customWidth="1"/>
    <col min="12267" max="12267" width="18.140625" style="4" customWidth="1"/>
    <col min="12268" max="12268" width="16.85546875" style="4" customWidth="1"/>
    <col min="12269" max="12269" width="13.42578125" style="4" customWidth="1"/>
    <col min="12270" max="12270" width="11.7109375" style="4" customWidth="1"/>
    <col min="12271" max="12271" width="13" style="4" customWidth="1"/>
    <col min="12272" max="12272" width="13.42578125" style="4" bestFit="1" customWidth="1"/>
    <col min="12273" max="12520" width="11.42578125" style="4"/>
    <col min="12521" max="12521" width="62.85546875" style="4" customWidth="1"/>
    <col min="12522" max="12522" width="22.28515625" style="4" customWidth="1"/>
    <col min="12523" max="12523" width="18.140625" style="4" customWidth="1"/>
    <col min="12524" max="12524" width="16.85546875" style="4" customWidth="1"/>
    <col min="12525" max="12525" width="13.42578125" style="4" customWidth="1"/>
    <col min="12526" max="12526" width="11.7109375" style="4" customWidth="1"/>
    <col min="12527" max="12527" width="13" style="4" customWidth="1"/>
    <col min="12528" max="12528" width="13.42578125" style="4" bestFit="1" customWidth="1"/>
    <col min="12529" max="12776" width="11.42578125" style="4"/>
    <col min="12777" max="12777" width="62.85546875" style="4" customWidth="1"/>
    <col min="12778" max="12778" width="22.28515625" style="4" customWidth="1"/>
    <col min="12779" max="12779" width="18.140625" style="4" customWidth="1"/>
    <col min="12780" max="12780" width="16.85546875" style="4" customWidth="1"/>
    <col min="12781" max="12781" width="13.42578125" style="4" customWidth="1"/>
    <col min="12782" max="12782" width="11.7109375" style="4" customWidth="1"/>
    <col min="12783" max="12783" width="13" style="4" customWidth="1"/>
    <col min="12784" max="12784" width="13.42578125" style="4" bestFit="1" customWidth="1"/>
    <col min="12785" max="13032" width="11.42578125" style="4"/>
    <col min="13033" max="13033" width="62.85546875" style="4" customWidth="1"/>
    <col min="13034" max="13034" width="22.28515625" style="4" customWidth="1"/>
    <col min="13035" max="13035" width="18.140625" style="4" customWidth="1"/>
    <col min="13036" max="13036" width="16.85546875" style="4" customWidth="1"/>
    <col min="13037" max="13037" width="13.42578125" style="4" customWidth="1"/>
    <col min="13038" max="13038" width="11.7109375" style="4" customWidth="1"/>
    <col min="13039" max="13039" width="13" style="4" customWidth="1"/>
    <col min="13040" max="13040" width="13.42578125" style="4" bestFit="1" customWidth="1"/>
    <col min="13041" max="13288" width="11.42578125" style="4"/>
    <col min="13289" max="13289" width="62.85546875" style="4" customWidth="1"/>
    <col min="13290" max="13290" width="22.28515625" style="4" customWidth="1"/>
    <col min="13291" max="13291" width="18.140625" style="4" customWidth="1"/>
    <col min="13292" max="13292" width="16.85546875" style="4" customWidth="1"/>
    <col min="13293" max="13293" width="13.42578125" style="4" customWidth="1"/>
    <col min="13294" max="13294" width="11.7109375" style="4" customWidth="1"/>
    <col min="13295" max="13295" width="13" style="4" customWidth="1"/>
    <col min="13296" max="13296" width="13.42578125" style="4" bestFit="1" customWidth="1"/>
    <col min="13297" max="13544" width="11.42578125" style="4"/>
    <col min="13545" max="13545" width="62.85546875" style="4" customWidth="1"/>
    <col min="13546" max="13546" width="22.28515625" style="4" customWidth="1"/>
    <col min="13547" max="13547" width="18.140625" style="4" customWidth="1"/>
    <col min="13548" max="13548" width="16.85546875" style="4" customWidth="1"/>
    <col min="13549" max="13549" width="13.42578125" style="4" customWidth="1"/>
    <col min="13550" max="13550" width="11.7109375" style="4" customWidth="1"/>
    <col min="13551" max="13551" width="13" style="4" customWidth="1"/>
    <col min="13552" max="13552" width="13.42578125" style="4" bestFit="1" customWidth="1"/>
    <col min="13553" max="13800" width="11.42578125" style="4"/>
    <col min="13801" max="13801" width="62.85546875" style="4" customWidth="1"/>
    <col min="13802" max="13802" width="22.28515625" style="4" customWidth="1"/>
    <col min="13803" max="13803" width="18.140625" style="4" customWidth="1"/>
    <col min="13804" max="13804" width="16.85546875" style="4" customWidth="1"/>
    <col min="13805" max="13805" width="13.42578125" style="4" customWidth="1"/>
    <col min="13806" max="13806" width="11.7109375" style="4" customWidth="1"/>
    <col min="13807" max="13807" width="13" style="4" customWidth="1"/>
    <col min="13808" max="13808" width="13.42578125" style="4" bestFit="1" customWidth="1"/>
    <col min="13809" max="14056" width="11.42578125" style="4"/>
    <col min="14057" max="14057" width="62.85546875" style="4" customWidth="1"/>
    <col min="14058" max="14058" width="22.28515625" style="4" customWidth="1"/>
    <col min="14059" max="14059" width="18.140625" style="4" customWidth="1"/>
    <col min="14060" max="14060" width="16.85546875" style="4" customWidth="1"/>
    <col min="14061" max="14061" width="13.42578125" style="4" customWidth="1"/>
    <col min="14062" max="14062" width="11.7109375" style="4" customWidth="1"/>
    <col min="14063" max="14063" width="13" style="4" customWidth="1"/>
    <col min="14064" max="14064" width="13.42578125" style="4" bestFit="1" customWidth="1"/>
    <col min="14065" max="14312" width="11.42578125" style="4"/>
    <col min="14313" max="14313" width="62.85546875" style="4" customWidth="1"/>
    <col min="14314" max="14314" width="22.28515625" style="4" customWidth="1"/>
    <col min="14315" max="14315" width="18.140625" style="4" customWidth="1"/>
    <col min="14316" max="14316" width="16.85546875" style="4" customWidth="1"/>
    <col min="14317" max="14317" width="13.42578125" style="4" customWidth="1"/>
    <col min="14318" max="14318" width="11.7109375" style="4" customWidth="1"/>
    <col min="14319" max="14319" width="13" style="4" customWidth="1"/>
    <col min="14320" max="14320" width="13.42578125" style="4" bestFit="1" customWidth="1"/>
    <col min="14321" max="14568" width="11.42578125" style="4"/>
    <col min="14569" max="14569" width="62.85546875" style="4" customWidth="1"/>
    <col min="14570" max="14570" width="22.28515625" style="4" customWidth="1"/>
    <col min="14571" max="14571" width="18.140625" style="4" customWidth="1"/>
    <col min="14572" max="14572" width="16.85546875" style="4" customWidth="1"/>
    <col min="14573" max="14573" width="13.42578125" style="4" customWidth="1"/>
    <col min="14574" max="14574" width="11.7109375" style="4" customWidth="1"/>
    <col min="14575" max="14575" width="13" style="4" customWidth="1"/>
    <col min="14576" max="14576" width="13.42578125" style="4" bestFit="1" customWidth="1"/>
    <col min="14577" max="14824" width="11.42578125" style="4"/>
    <col min="14825" max="14825" width="62.85546875" style="4" customWidth="1"/>
    <col min="14826" max="14826" width="22.28515625" style="4" customWidth="1"/>
    <col min="14827" max="14827" width="18.140625" style="4" customWidth="1"/>
    <col min="14828" max="14828" width="16.85546875" style="4" customWidth="1"/>
    <col min="14829" max="14829" width="13.42578125" style="4" customWidth="1"/>
    <col min="14830" max="14830" width="11.7109375" style="4" customWidth="1"/>
    <col min="14831" max="14831" width="13" style="4" customWidth="1"/>
    <col min="14832" max="14832" width="13.42578125" style="4" bestFit="1" customWidth="1"/>
    <col min="14833" max="15080" width="11.42578125" style="4"/>
    <col min="15081" max="15081" width="62.85546875" style="4" customWidth="1"/>
    <col min="15082" max="15082" width="22.28515625" style="4" customWidth="1"/>
    <col min="15083" max="15083" width="18.140625" style="4" customWidth="1"/>
    <col min="15084" max="15084" width="16.85546875" style="4" customWidth="1"/>
    <col min="15085" max="15085" width="13.42578125" style="4" customWidth="1"/>
    <col min="15086" max="15086" width="11.7109375" style="4" customWidth="1"/>
    <col min="15087" max="15087" width="13" style="4" customWidth="1"/>
    <col min="15088" max="15088" width="13.42578125" style="4" bestFit="1" customWidth="1"/>
    <col min="15089" max="15336" width="11.42578125" style="4"/>
    <col min="15337" max="15337" width="62.85546875" style="4" customWidth="1"/>
    <col min="15338" max="15338" width="22.28515625" style="4" customWidth="1"/>
    <col min="15339" max="15339" width="18.140625" style="4" customWidth="1"/>
    <col min="15340" max="15340" width="16.85546875" style="4" customWidth="1"/>
    <col min="15341" max="15341" width="13.42578125" style="4" customWidth="1"/>
    <col min="15342" max="15342" width="11.7109375" style="4" customWidth="1"/>
    <col min="15343" max="15343" width="13" style="4" customWidth="1"/>
    <col min="15344" max="15344" width="13.42578125" style="4" bestFit="1" customWidth="1"/>
    <col min="15345" max="15592" width="11.42578125" style="4"/>
    <col min="15593" max="15593" width="62.85546875" style="4" customWidth="1"/>
    <col min="15594" max="15594" width="22.28515625" style="4" customWidth="1"/>
    <col min="15595" max="15595" width="18.140625" style="4" customWidth="1"/>
    <col min="15596" max="15596" width="16.85546875" style="4" customWidth="1"/>
    <col min="15597" max="15597" width="13.42578125" style="4" customWidth="1"/>
    <col min="15598" max="15598" width="11.7109375" style="4" customWidth="1"/>
    <col min="15599" max="15599" width="13" style="4" customWidth="1"/>
    <col min="15600" max="15600" width="13.42578125" style="4" bestFit="1" customWidth="1"/>
    <col min="15601" max="15848" width="11.42578125" style="4"/>
    <col min="15849" max="15849" width="62.85546875" style="4" customWidth="1"/>
    <col min="15850" max="15850" width="22.28515625" style="4" customWidth="1"/>
    <col min="15851" max="15851" width="18.140625" style="4" customWidth="1"/>
    <col min="15852" max="15852" width="16.85546875" style="4" customWidth="1"/>
    <col min="15853" max="15853" width="13.42578125" style="4" customWidth="1"/>
    <col min="15854" max="15854" width="11.7109375" style="4" customWidth="1"/>
    <col min="15855" max="15855" width="13" style="4" customWidth="1"/>
    <col min="15856" max="15856" width="13.42578125" style="4" bestFit="1" customWidth="1"/>
    <col min="15857" max="16104" width="11.42578125" style="4"/>
    <col min="16105" max="16105" width="62.85546875" style="4" customWidth="1"/>
    <col min="16106" max="16106" width="22.28515625" style="4" customWidth="1"/>
    <col min="16107" max="16107" width="18.140625" style="4" customWidth="1"/>
    <col min="16108" max="16108" width="16.85546875" style="4" customWidth="1"/>
    <col min="16109" max="16109" width="13.42578125" style="4" customWidth="1"/>
    <col min="16110" max="16110" width="11.7109375" style="4" customWidth="1"/>
    <col min="16111" max="16111" width="13" style="4" customWidth="1"/>
    <col min="16112" max="16112" width="13.42578125" style="4" bestFit="1" customWidth="1"/>
    <col min="16113" max="16384" width="11.42578125" style="4"/>
  </cols>
  <sheetData>
    <row r="2" spans="1:7" x14ac:dyDescent="0.25">
      <c r="A2" s="498" t="s">
        <v>0</v>
      </c>
      <c r="B2" s="498"/>
      <c r="C2" s="498"/>
      <c r="D2" s="498"/>
      <c r="E2" s="498"/>
      <c r="F2" s="498"/>
      <c r="G2" s="498"/>
    </row>
    <row r="3" spans="1:7" x14ac:dyDescent="0.25">
      <c r="A3" s="498" t="s">
        <v>1</v>
      </c>
      <c r="B3" s="498"/>
      <c r="C3" s="498"/>
      <c r="D3" s="498"/>
      <c r="E3" s="498"/>
      <c r="F3" s="498"/>
      <c r="G3" s="498"/>
    </row>
    <row r="4" spans="1:7" x14ac:dyDescent="0.25">
      <c r="A4" s="498" t="s">
        <v>382</v>
      </c>
      <c r="B4" s="498"/>
      <c r="C4" s="498"/>
      <c r="D4" s="498"/>
      <c r="E4" s="498"/>
      <c r="F4" s="498"/>
      <c r="G4" s="498"/>
    </row>
    <row r="5" spans="1:7" x14ac:dyDescent="0.25">
      <c r="A5" s="81"/>
      <c r="B5" s="81"/>
      <c r="C5" s="33"/>
      <c r="D5" s="81"/>
      <c r="E5" s="81"/>
      <c r="F5" s="81"/>
      <c r="G5" s="81"/>
    </row>
    <row r="6" spans="1:7" x14ac:dyDescent="0.25">
      <c r="A6" s="10"/>
      <c r="B6" s="499" t="s">
        <v>3</v>
      </c>
      <c r="C6" s="500"/>
      <c r="D6" s="500"/>
      <c r="E6" s="501" t="s">
        <v>4</v>
      </c>
      <c r="F6" s="502"/>
      <c r="G6" s="502"/>
    </row>
    <row r="7" spans="1:7" ht="76.5" x14ac:dyDescent="0.25">
      <c r="A7" s="11" t="s">
        <v>5</v>
      </c>
      <c r="B7" s="12" t="s">
        <v>6</v>
      </c>
      <c r="C7" s="34" t="s">
        <v>7</v>
      </c>
      <c r="D7" s="14" t="s">
        <v>8</v>
      </c>
      <c r="E7" s="14" t="s">
        <v>9</v>
      </c>
      <c r="F7" s="14" t="s">
        <v>10</v>
      </c>
      <c r="G7" s="14" t="s">
        <v>11</v>
      </c>
    </row>
    <row r="8" spans="1:7" x14ac:dyDescent="0.25">
      <c r="A8" s="1" t="s">
        <v>383</v>
      </c>
      <c r="B8" s="15"/>
      <c r="C8" s="2">
        <f>SUM(C9)</f>
        <v>260000000</v>
      </c>
      <c r="D8" s="15"/>
      <c r="E8" s="15"/>
      <c r="F8" s="15"/>
      <c r="G8" s="15"/>
    </row>
    <row r="9" spans="1:7" ht="38.25" x14ac:dyDescent="0.25">
      <c r="A9" s="16" t="s">
        <v>384</v>
      </c>
      <c r="B9" s="86"/>
      <c r="C9" s="40">
        <f>SUM(C10)</f>
        <v>260000000</v>
      </c>
      <c r="D9" s="18"/>
      <c r="E9" s="19"/>
      <c r="F9" s="18"/>
      <c r="G9" s="18"/>
    </row>
    <row r="10" spans="1:7" ht="38.25" x14ac:dyDescent="0.25">
      <c r="A10" s="90" t="s">
        <v>385</v>
      </c>
      <c r="B10" s="89" t="s">
        <v>17</v>
      </c>
      <c r="C10" s="41">
        <v>260000000</v>
      </c>
      <c r="D10" s="28">
        <v>40940</v>
      </c>
      <c r="E10" s="28">
        <v>40940</v>
      </c>
      <c r="F10" s="42" t="s">
        <v>97</v>
      </c>
      <c r="G10" s="42" t="s">
        <v>97</v>
      </c>
    </row>
    <row r="11" spans="1:7" x14ac:dyDescent="0.25">
      <c r="B11" s="36"/>
      <c r="C11" s="38"/>
    </row>
    <row r="12" spans="1:7" x14ac:dyDescent="0.25">
      <c r="B12" s="36"/>
      <c r="C12" s="38"/>
    </row>
    <row r="13" spans="1:7" x14ac:dyDescent="0.25">
      <c r="B13" s="36"/>
      <c r="C13" s="38"/>
    </row>
    <row r="14" spans="1:7" x14ac:dyDescent="0.25">
      <c r="B14" s="36"/>
      <c r="C14" s="38"/>
    </row>
    <row r="15" spans="1:7" x14ac:dyDescent="0.25">
      <c r="B15" s="36"/>
      <c r="C15" s="38"/>
    </row>
    <row r="16" spans="1:7" x14ac:dyDescent="0.25">
      <c r="B16" s="36"/>
      <c r="C16" s="38"/>
    </row>
    <row r="17" spans="2:5" x14ac:dyDescent="0.25">
      <c r="B17" s="36"/>
      <c r="C17" s="38"/>
    </row>
    <row r="18" spans="2:5" x14ac:dyDescent="0.25">
      <c r="B18" s="36"/>
      <c r="C18" s="38"/>
    </row>
    <row r="19" spans="2:5" x14ac:dyDescent="0.25">
      <c r="B19" s="36"/>
      <c r="C19" s="38"/>
    </row>
    <row r="20" spans="2:5" x14ac:dyDescent="0.25">
      <c r="B20" s="36"/>
      <c r="C20" s="38"/>
    </row>
    <row r="21" spans="2:5" x14ac:dyDescent="0.25">
      <c r="B21" s="36"/>
      <c r="C21" s="38"/>
    </row>
    <row r="22" spans="2:5" x14ac:dyDescent="0.25">
      <c r="B22" s="36"/>
      <c r="C22" s="38"/>
    </row>
    <row r="23" spans="2:5" x14ac:dyDescent="0.25">
      <c r="B23" s="36"/>
      <c r="C23" s="38"/>
    </row>
    <row r="24" spans="2:5" x14ac:dyDescent="0.25">
      <c r="B24" s="36"/>
      <c r="C24" s="38"/>
      <c r="E24" s="4"/>
    </row>
    <row r="25" spans="2:5" x14ac:dyDescent="0.25">
      <c r="B25" s="36"/>
      <c r="C25" s="38"/>
      <c r="E25" s="4"/>
    </row>
    <row r="26" spans="2:5" x14ac:dyDescent="0.25">
      <c r="B26" s="36"/>
      <c r="C26" s="38"/>
      <c r="E26" s="4"/>
    </row>
    <row r="27" spans="2:5" x14ac:dyDescent="0.25">
      <c r="B27" s="36"/>
      <c r="C27" s="38"/>
      <c r="E27" s="4"/>
    </row>
    <row r="28" spans="2:5" x14ac:dyDescent="0.25">
      <c r="B28" s="36"/>
      <c r="C28" s="38"/>
      <c r="E28" s="4"/>
    </row>
    <row r="29" spans="2:5" x14ac:dyDescent="0.25">
      <c r="C29" s="38"/>
      <c r="E29" s="4"/>
    </row>
    <row r="30" spans="2:5" x14ac:dyDescent="0.25">
      <c r="E30" s="4"/>
    </row>
  </sheetData>
  <mergeCells count="5">
    <mergeCell ref="A2:G2"/>
    <mergeCell ref="A3:G3"/>
    <mergeCell ref="A4:G4"/>
    <mergeCell ref="B6:D6"/>
    <mergeCell ref="E6:G6"/>
  </mergeCells>
  <pageMargins left="0.51181102362204722" right="0.51181102362204722" top="0.55118110236220474" bottom="0.55118110236220474" header="0.31496062992125984" footer="0.31496062992125984"/>
  <pageSetup scale="8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2:G185"/>
  <sheetViews>
    <sheetView topLeftCell="A13" workbookViewId="0">
      <selection activeCell="N29" sqref="N29"/>
    </sheetView>
  </sheetViews>
  <sheetFormatPr baseColWidth="10" defaultRowHeight="15" x14ac:dyDescent="0.25"/>
  <cols>
    <col min="1" max="1" width="63.7109375" style="458" customWidth="1"/>
    <col min="2" max="2" width="20.7109375" style="442" customWidth="1"/>
    <col min="3" max="3" width="18.7109375" style="396" customWidth="1"/>
    <col min="4" max="4" width="13.7109375" style="396" customWidth="1"/>
    <col min="5" max="5" width="13.7109375" style="397" customWidth="1"/>
    <col min="6" max="7" width="13.7109375" style="396" customWidth="1"/>
    <col min="8" max="209" width="11.42578125" style="396"/>
    <col min="210" max="210" width="62.85546875" style="396" customWidth="1"/>
    <col min="211" max="211" width="22.28515625" style="396" customWidth="1"/>
    <col min="212" max="212" width="18.140625" style="396" customWidth="1"/>
    <col min="213" max="213" width="16.85546875" style="396" customWidth="1"/>
    <col min="214" max="214" width="13.42578125" style="396" customWidth="1"/>
    <col min="215" max="215" width="11.7109375" style="396" customWidth="1"/>
    <col min="216" max="216" width="13" style="396" customWidth="1"/>
    <col min="217" max="217" width="13.42578125" style="396" bestFit="1" customWidth="1"/>
    <col min="218" max="237" width="11.42578125" style="396"/>
    <col min="238" max="238" width="54.5703125" style="396" customWidth="1"/>
    <col min="239" max="239" width="22.42578125" style="396" customWidth="1"/>
    <col min="240" max="240" width="18.140625" style="396" customWidth="1"/>
    <col min="241" max="241" width="16.85546875" style="396" customWidth="1"/>
    <col min="242" max="242" width="13.42578125" style="396" customWidth="1"/>
    <col min="243" max="243" width="11.7109375" style="396" customWidth="1"/>
    <col min="244" max="244" width="13" style="396" customWidth="1"/>
    <col min="245" max="465" width="11.42578125" style="396"/>
    <col min="466" max="466" width="62.85546875" style="396" customWidth="1"/>
    <col min="467" max="467" width="22.28515625" style="396" customWidth="1"/>
    <col min="468" max="468" width="18.140625" style="396" customWidth="1"/>
    <col min="469" max="469" width="16.85546875" style="396" customWidth="1"/>
    <col min="470" max="470" width="13.42578125" style="396" customWidth="1"/>
    <col min="471" max="471" width="11.7109375" style="396" customWidth="1"/>
    <col min="472" max="472" width="13" style="396" customWidth="1"/>
    <col min="473" max="473" width="13.42578125" style="396" bestFit="1" customWidth="1"/>
    <col min="474" max="493" width="11.42578125" style="396"/>
    <col min="494" max="494" width="54.5703125" style="396" customWidth="1"/>
    <col min="495" max="495" width="22.42578125" style="396" customWidth="1"/>
    <col min="496" max="496" width="18.140625" style="396" customWidth="1"/>
    <col min="497" max="497" width="16.85546875" style="396" customWidth="1"/>
    <col min="498" max="498" width="13.42578125" style="396" customWidth="1"/>
    <col min="499" max="499" width="11.7109375" style="396" customWidth="1"/>
    <col min="500" max="500" width="13" style="396" customWidth="1"/>
    <col min="501" max="721" width="11.42578125" style="396"/>
    <col min="722" max="722" width="62.85546875" style="396" customWidth="1"/>
    <col min="723" max="723" width="22.28515625" style="396" customWidth="1"/>
    <col min="724" max="724" width="18.140625" style="396" customWidth="1"/>
    <col min="725" max="725" width="16.85546875" style="396" customWidth="1"/>
    <col min="726" max="726" width="13.42578125" style="396" customWidth="1"/>
    <col min="727" max="727" width="11.7109375" style="396" customWidth="1"/>
    <col min="728" max="728" width="13" style="396" customWidth="1"/>
    <col min="729" max="729" width="13.42578125" style="396" bestFit="1" customWidth="1"/>
    <col min="730" max="749" width="11.42578125" style="396"/>
    <col min="750" max="750" width="54.5703125" style="396" customWidth="1"/>
    <col min="751" max="751" width="22.42578125" style="396" customWidth="1"/>
    <col min="752" max="752" width="18.140625" style="396" customWidth="1"/>
    <col min="753" max="753" width="16.85546875" style="396" customWidth="1"/>
    <col min="754" max="754" width="13.42578125" style="396" customWidth="1"/>
    <col min="755" max="755" width="11.7109375" style="396" customWidth="1"/>
    <col min="756" max="756" width="13" style="396" customWidth="1"/>
    <col min="757" max="977" width="11.42578125" style="396"/>
    <col min="978" max="978" width="62.85546875" style="396" customWidth="1"/>
    <col min="979" max="979" width="22.28515625" style="396" customWidth="1"/>
    <col min="980" max="980" width="18.140625" style="396" customWidth="1"/>
    <col min="981" max="981" width="16.85546875" style="396" customWidth="1"/>
    <col min="982" max="982" width="13.42578125" style="396" customWidth="1"/>
    <col min="983" max="983" width="11.7109375" style="396" customWidth="1"/>
    <col min="984" max="984" width="13" style="396" customWidth="1"/>
    <col min="985" max="985" width="13.42578125" style="396" bestFit="1" customWidth="1"/>
    <col min="986" max="1005" width="11.42578125" style="396"/>
    <col min="1006" max="1006" width="54.5703125" style="396" customWidth="1"/>
    <col min="1007" max="1007" width="22.42578125" style="396" customWidth="1"/>
    <col min="1008" max="1008" width="18.140625" style="396" customWidth="1"/>
    <col min="1009" max="1009" width="16.85546875" style="396" customWidth="1"/>
    <col min="1010" max="1010" width="13.42578125" style="396" customWidth="1"/>
    <col min="1011" max="1011" width="11.7109375" style="396" customWidth="1"/>
    <col min="1012" max="1012" width="13" style="396" customWidth="1"/>
    <col min="1013" max="1233" width="11.42578125" style="396"/>
    <col min="1234" max="1234" width="62.85546875" style="396" customWidth="1"/>
    <col min="1235" max="1235" width="22.28515625" style="396" customWidth="1"/>
    <col min="1236" max="1236" width="18.140625" style="396" customWidth="1"/>
    <col min="1237" max="1237" width="16.85546875" style="396" customWidth="1"/>
    <col min="1238" max="1238" width="13.42578125" style="396" customWidth="1"/>
    <col min="1239" max="1239" width="11.7109375" style="396" customWidth="1"/>
    <col min="1240" max="1240" width="13" style="396" customWidth="1"/>
    <col min="1241" max="1241" width="13.42578125" style="396" bestFit="1" customWidth="1"/>
    <col min="1242" max="1261" width="11.42578125" style="396"/>
    <col min="1262" max="1262" width="54.5703125" style="396" customWidth="1"/>
    <col min="1263" max="1263" width="22.42578125" style="396" customWidth="1"/>
    <col min="1264" max="1264" width="18.140625" style="396" customWidth="1"/>
    <col min="1265" max="1265" width="16.85546875" style="396" customWidth="1"/>
    <col min="1266" max="1266" width="13.42578125" style="396" customWidth="1"/>
    <col min="1267" max="1267" width="11.7109375" style="396" customWidth="1"/>
    <col min="1268" max="1268" width="13" style="396" customWidth="1"/>
    <col min="1269" max="1489" width="11.42578125" style="396"/>
    <col min="1490" max="1490" width="62.85546875" style="396" customWidth="1"/>
    <col min="1491" max="1491" width="22.28515625" style="396" customWidth="1"/>
    <col min="1492" max="1492" width="18.140625" style="396" customWidth="1"/>
    <col min="1493" max="1493" width="16.85546875" style="396" customWidth="1"/>
    <col min="1494" max="1494" width="13.42578125" style="396" customWidth="1"/>
    <col min="1495" max="1495" width="11.7109375" style="396" customWidth="1"/>
    <col min="1496" max="1496" width="13" style="396" customWidth="1"/>
    <col min="1497" max="1497" width="13.42578125" style="396" bestFit="1" customWidth="1"/>
    <col min="1498" max="1517" width="11.42578125" style="396"/>
    <col min="1518" max="1518" width="54.5703125" style="396" customWidth="1"/>
    <col min="1519" max="1519" width="22.42578125" style="396" customWidth="1"/>
    <col min="1520" max="1520" width="18.140625" style="396" customWidth="1"/>
    <col min="1521" max="1521" width="16.85546875" style="396" customWidth="1"/>
    <col min="1522" max="1522" width="13.42578125" style="396" customWidth="1"/>
    <col min="1523" max="1523" width="11.7109375" style="396" customWidth="1"/>
    <col min="1524" max="1524" width="13" style="396" customWidth="1"/>
    <col min="1525" max="1745" width="11.42578125" style="396"/>
    <col min="1746" max="1746" width="62.85546875" style="396" customWidth="1"/>
    <col min="1747" max="1747" width="22.28515625" style="396" customWidth="1"/>
    <col min="1748" max="1748" width="18.140625" style="396" customWidth="1"/>
    <col min="1749" max="1749" width="16.85546875" style="396" customWidth="1"/>
    <col min="1750" max="1750" width="13.42578125" style="396" customWidth="1"/>
    <col min="1751" max="1751" width="11.7109375" style="396" customWidth="1"/>
    <col min="1752" max="1752" width="13" style="396" customWidth="1"/>
    <col min="1753" max="1753" width="13.42578125" style="396" bestFit="1" customWidth="1"/>
    <col min="1754" max="1773" width="11.42578125" style="396"/>
    <col min="1774" max="1774" width="54.5703125" style="396" customWidth="1"/>
    <col min="1775" max="1775" width="22.42578125" style="396" customWidth="1"/>
    <col min="1776" max="1776" width="18.140625" style="396" customWidth="1"/>
    <col min="1777" max="1777" width="16.85546875" style="396" customWidth="1"/>
    <col min="1778" max="1778" width="13.42578125" style="396" customWidth="1"/>
    <col min="1779" max="1779" width="11.7109375" style="396" customWidth="1"/>
    <col min="1780" max="1780" width="13" style="396" customWidth="1"/>
    <col min="1781" max="2001" width="11.42578125" style="396"/>
    <col min="2002" max="2002" width="62.85546875" style="396" customWidth="1"/>
    <col min="2003" max="2003" width="22.28515625" style="396" customWidth="1"/>
    <col min="2004" max="2004" width="18.140625" style="396" customWidth="1"/>
    <col min="2005" max="2005" width="16.85546875" style="396" customWidth="1"/>
    <col min="2006" max="2006" width="13.42578125" style="396" customWidth="1"/>
    <col min="2007" max="2007" width="11.7109375" style="396" customWidth="1"/>
    <col min="2008" max="2008" width="13" style="396" customWidth="1"/>
    <col min="2009" max="2009" width="13.42578125" style="396" bestFit="1" customWidth="1"/>
    <col min="2010" max="2029" width="11.42578125" style="396"/>
    <col min="2030" max="2030" width="54.5703125" style="396" customWidth="1"/>
    <col min="2031" max="2031" width="22.42578125" style="396" customWidth="1"/>
    <col min="2032" max="2032" width="18.140625" style="396" customWidth="1"/>
    <col min="2033" max="2033" width="16.85546875" style="396" customWidth="1"/>
    <col min="2034" max="2034" width="13.42578125" style="396" customWidth="1"/>
    <col min="2035" max="2035" width="11.7109375" style="396" customWidth="1"/>
    <col min="2036" max="2036" width="13" style="396" customWidth="1"/>
    <col min="2037" max="2257" width="11.42578125" style="396"/>
    <col min="2258" max="2258" width="62.85546875" style="396" customWidth="1"/>
    <col min="2259" max="2259" width="22.28515625" style="396" customWidth="1"/>
    <col min="2260" max="2260" width="18.140625" style="396" customWidth="1"/>
    <col min="2261" max="2261" width="16.85546875" style="396" customWidth="1"/>
    <col min="2262" max="2262" width="13.42578125" style="396" customWidth="1"/>
    <col min="2263" max="2263" width="11.7109375" style="396" customWidth="1"/>
    <col min="2264" max="2264" width="13" style="396" customWidth="1"/>
    <col min="2265" max="2265" width="13.42578125" style="396" bestFit="1" customWidth="1"/>
    <col min="2266" max="2285" width="11.42578125" style="396"/>
    <col min="2286" max="2286" width="54.5703125" style="396" customWidth="1"/>
    <col min="2287" max="2287" width="22.42578125" style="396" customWidth="1"/>
    <col min="2288" max="2288" width="18.140625" style="396" customWidth="1"/>
    <col min="2289" max="2289" width="16.85546875" style="396" customWidth="1"/>
    <col min="2290" max="2290" width="13.42578125" style="396" customWidth="1"/>
    <col min="2291" max="2291" width="11.7109375" style="396" customWidth="1"/>
    <col min="2292" max="2292" width="13" style="396" customWidth="1"/>
    <col min="2293" max="2513" width="11.42578125" style="396"/>
    <col min="2514" max="2514" width="62.85546875" style="396" customWidth="1"/>
    <col min="2515" max="2515" width="22.28515625" style="396" customWidth="1"/>
    <col min="2516" max="2516" width="18.140625" style="396" customWidth="1"/>
    <col min="2517" max="2517" width="16.85546875" style="396" customWidth="1"/>
    <col min="2518" max="2518" width="13.42578125" style="396" customWidth="1"/>
    <col min="2519" max="2519" width="11.7109375" style="396" customWidth="1"/>
    <col min="2520" max="2520" width="13" style="396" customWidth="1"/>
    <col min="2521" max="2521" width="13.42578125" style="396" bestFit="1" customWidth="1"/>
    <col min="2522" max="2541" width="11.42578125" style="396"/>
    <col min="2542" max="2542" width="54.5703125" style="396" customWidth="1"/>
    <col min="2543" max="2543" width="22.42578125" style="396" customWidth="1"/>
    <col min="2544" max="2544" width="18.140625" style="396" customWidth="1"/>
    <col min="2545" max="2545" width="16.85546875" style="396" customWidth="1"/>
    <col min="2546" max="2546" width="13.42578125" style="396" customWidth="1"/>
    <col min="2547" max="2547" width="11.7109375" style="396" customWidth="1"/>
    <col min="2548" max="2548" width="13" style="396" customWidth="1"/>
    <col min="2549" max="2769" width="11.42578125" style="396"/>
    <col min="2770" max="2770" width="62.85546875" style="396" customWidth="1"/>
    <col min="2771" max="2771" width="22.28515625" style="396" customWidth="1"/>
    <col min="2772" max="2772" width="18.140625" style="396" customWidth="1"/>
    <col min="2773" max="2773" width="16.85546875" style="396" customWidth="1"/>
    <col min="2774" max="2774" width="13.42578125" style="396" customWidth="1"/>
    <col min="2775" max="2775" width="11.7109375" style="396" customWidth="1"/>
    <col min="2776" max="2776" width="13" style="396" customWidth="1"/>
    <col min="2777" max="2777" width="13.42578125" style="396" bestFit="1" customWidth="1"/>
    <col min="2778" max="2797" width="11.42578125" style="396"/>
    <col min="2798" max="2798" width="54.5703125" style="396" customWidth="1"/>
    <col min="2799" max="2799" width="22.42578125" style="396" customWidth="1"/>
    <col min="2800" max="2800" width="18.140625" style="396" customWidth="1"/>
    <col min="2801" max="2801" width="16.85546875" style="396" customWidth="1"/>
    <col min="2802" max="2802" width="13.42578125" style="396" customWidth="1"/>
    <col min="2803" max="2803" width="11.7109375" style="396" customWidth="1"/>
    <col min="2804" max="2804" width="13" style="396" customWidth="1"/>
    <col min="2805" max="3025" width="11.42578125" style="396"/>
    <col min="3026" max="3026" width="62.85546875" style="396" customWidth="1"/>
    <col min="3027" max="3027" width="22.28515625" style="396" customWidth="1"/>
    <col min="3028" max="3028" width="18.140625" style="396" customWidth="1"/>
    <col min="3029" max="3029" width="16.85546875" style="396" customWidth="1"/>
    <col min="3030" max="3030" width="13.42578125" style="396" customWidth="1"/>
    <col min="3031" max="3031" width="11.7109375" style="396" customWidth="1"/>
    <col min="3032" max="3032" width="13" style="396" customWidth="1"/>
    <col min="3033" max="3033" width="13.42578125" style="396" bestFit="1" customWidth="1"/>
    <col min="3034" max="3053" width="11.42578125" style="396"/>
    <col min="3054" max="3054" width="54.5703125" style="396" customWidth="1"/>
    <col min="3055" max="3055" width="22.42578125" style="396" customWidth="1"/>
    <col min="3056" max="3056" width="18.140625" style="396" customWidth="1"/>
    <col min="3057" max="3057" width="16.85546875" style="396" customWidth="1"/>
    <col min="3058" max="3058" width="13.42578125" style="396" customWidth="1"/>
    <col min="3059" max="3059" width="11.7109375" style="396" customWidth="1"/>
    <col min="3060" max="3060" width="13" style="396" customWidth="1"/>
    <col min="3061" max="3281" width="11.42578125" style="396"/>
    <col min="3282" max="3282" width="62.85546875" style="396" customWidth="1"/>
    <col min="3283" max="3283" width="22.28515625" style="396" customWidth="1"/>
    <col min="3284" max="3284" width="18.140625" style="396" customWidth="1"/>
    <col min="3285" max="3285" width="16.85546875" style="396" customWidth="1"/>
    <col min="3286" max="3286" width="13.42578125" style="396" customWidth="1"/>
    <col min="3287" max="3287" width="11.7109375" style="396" customWidth="1"/>
    <col min="3288" max="3288" width="13" style="396" customWidth="1"/>
    <col min="3289" max="3289" width="13.42578125" style="396" bestFit="1" customWidth="1"/>
    <col min="3290" max="3309" width="11.42578125" style="396"/>
    <col min="3310" max="3310" width="54.5703125" style="396" customWidth="1"/>
    <col min="3311" max="3311" width="22.42578125" style="396" customWidth="1"/>
    <col min="3312" max="3312" width="18.140625" style="396" customWidth="1"/>
    <col min="3313" max="3313" width="16.85546875" style="396" customWidth="1"/>
    <col min="3314" max="3314" width="13.42578125" style="396" customWidth="1"/>
    <col min="3315" max="3315" width="11.7109375" style="396" customWidth="1"/>
    <col min="3316" max="3316" width="13" style="396" customWidth="1"/>
    <col min="3317" max="3537" width="11.42578125" style="396"/>
    <col min="3538" max="3538" width="62.85546875" style="396" customWidth="1"/>
    <col min="3539" max="3539" width="22.28515625" style="396" customWidth="1"/>
    <col min="3540" max="3540" width="18.140625" style="396" customWidth="1"/>
    <col min="3541" max="3541" width="16.85546875" style="396" customWidth="1"/>
    <col min="3542" max="3542" width="13.42578125" style="396" customWidth="1"/>
    <col min="3543" max="3543" width="11.7109375" style="396" customWidth="1"/>
    <col min="3544" max="3544" width="13" style="396" customWidth="1"/>
    <col min="3545" max="3545" width="13.42578125" style="396" bestFit="1" customWidth="1"/>
    <col min="3546" max="3565" width="11.42578125" style="396"/>
    <col min="3566" max="3566" width="54.5703125" style="396" customWidth="1"/>
    <col min="3567" max="3567" width="22.42578125" style="396" customWidth="1"/>
    <col min="3568" max="3568" width="18.140625" style="396" customWidth="1"/>
    <col min="3569" max="3569" width="16.85546875" style="396" customWidth="1"/>
    <col min="3570" max="3570" width="13.42578125" style="396" customWidth="1"/>
    <col min="3571" max="3571" width="11.7109375" style="396" customWidth="1"/>
    <col min="3572" max="3572" width="13" style="396" customWidth="1"/>
    <col min="3573" max="3793" width="11.42578125" style="396"/>
    <col min="3794" max="3794" width="62.85546875" style="396" customWidth="1"/>
    <col min="3795" max="3795" width="22.28515625" style="396" customWidth="1"/>
    <col min="3796" max="3796" width="18.140625" style="396" customWidth="1"/>
    <col min="3797" max="3797" width="16.85546875" style="396" customWidth="1"/>
    <col min="3798" max="3798" width="13.42578125" style="396" customWidth="1"/>
    <col min="3799" max="3799" width="11.7109375" style="396" customWidth="1"/>
    <col min="3800" max="3800" width="13" style="396" customWidth="1"/>
    <col min="3801" max="3801" width="13.42578125" style="396" bestFit="1" customWidth="1"/>
    <col min="3802" max="3821" width="11.42578125" style="396"/>
    <col min="3822" max="3822" width="54.5703125" style="396" customWidth="1"/>
    <col min="3823" max="3823" width="22.42578125" style="396" customWidth="1"/>
    <col min="3824" max="3824" width="18.140625" style="396" customWidth="1"/>
    <col min="3825" max="3825" width="16.85546875" style="396" customWidth="1"/>
    <col min="3826" max="3826" width="13.42578125" style="396" customWidth="1"/>
    <col min="3827" max="3827" width="11.7109375" style="396" customWidth="1"/>
    <col min="3828" max="3828" width="13" style="396" customWidth="1"/>
    <col min="3829" max="4049" width="11.42578125" style="396"/>
    <col min="4050" max="4050" width="62.85546875" style="396" customWidth="1"/>
    <col min="4051" max="4051" width="22.28515625" style="396" customWidth="1"/>
    <col min="4052" max="4052" width="18.140625" style="396" customWidth="1"/>
    <col min="4053" max="4053" width="16.85546875" style="396" customWidth="1"/>
    <col min="4054" max="4054" width="13.42578125" style="396" customWidth="1"/>
    <col min="4055" max="4055" width="11.7109375" style="396" customWidth="1"/>
    <col min="4056" max="4056" width="13" style="396" customWidth="1"/>
    <col min="4057" max="4057" width="13.42578125" style="396" bestFit="1" customWidth="1"/>
    <col min="4058" max="4077" width="11.42578125" style="396"/>
    <col min="4078" max="4078" width="54.5703125" style="396" customWidth="1"/>
    <col min="4079" max="4079" width="22.42578125" style="396" customWidth="1"/>
    <col min="4080" max="4080" width="18.140625" style="396" customWidth="1"/>
    <col min="4081" max="4081" width="16.85546875" style="396" customWidth="1"/>
    <col min="4082" max="4082" width="13.42578125" style="396" customWidth="1"/>
    <col min="4083" max="4083" width="11.7109375" style="396" customWidth="1"/>
    <col min="4084" max="4084" width="13" style="396" customWidth="1"/>
    <col min="4085" max="4305" width="11.42578125" style="396"/>
    <col min="4306" max="4306" width="62.85546875" style="396" customWidth="1"/>
    <col min="4307" max="4307" width="22.28515625" style="396" customWidth="1"/>
    <col min="4308" max="4308" width="18.140625" style="396" customWidth="1"/>
    <col min="4309" max="4309" width="16.85546875" style="396" customWidth="1"/>
    <col min="4310" max="4310" width="13.42578125" style="396" customWidth="1"/>
    <col min="4311" max="4311" width="11.7109375" style="396" customWidth="1"/>
    <col min="4312" max="4312" width="13" style="396" customWidth="1"/>
    <col min="4313" max="4313" width="13.42578125" style="396" bestFit="1" customWidth="1"/>
    <col min="4314" max="4333" width="11.42578125" style="396"/>
    <col min="4334" max="4334" width="54.5703125" style="396" customWidth="1"/>
    <col min="4335" max="4335" width="22.42578125" style="396" customWidth="1"/>
    <col min="4336" max="4336" width="18.140625" style="396" customWidth="1"/>
    <col min="4337" max="4337" width="16.85546875" style="396" customWidth="1"/>
    <col min="4338" max="4338" width="13.42578125" style="396" customWidth="1"/>
    <col min="4339" max="4339" width="11.7109375" style="396" customWidth="1"/>
    <col min="4340" max="4340" width="13" style="396" customWidth="1"/>
    <col min="4341" max="4561" width="11.42578125" style="396"/>
    <col min="4562" max="4562" width="62.85546875" style="396" customWidth="1"/>
    <col min="4563" max="4563" width="22.28515625" style="396" customWidth="1"/>
    <col min="4564" max="4564" width="18.140625" style="396" customWidth="1"/>
    <col min="4565" max="4565" width="16.85546875" style="396" customWidth="1"/>
    <col min="4566" max="4566" width="13.42578125" style="396" customWidth="1"/>
    <col min="4567" max="4567" width="11.7109375" style="396" customWidth="1"/>
    <col min="4568" max="4568" width="13" style="396" customWidth="1"/>
    <col min="4569" max="4569" width="13.42578125" style="396" bestFit="1" customWidth="1"/>
    <col min="4570" max="4589" width="11.42578125" style="396"/>
    <col min="4590" max="4590" width="54.5703125" style="396" customWidth="1"/>
    <col min="4591" max="4591" width="22.42578125" style="396" customWidth="1"/>
    <col min="4592" max="4592" width="18.140625" style="396" customWidth="1"/>
    <col min="4593" max="4593" width="16.85546875" style="396" customWidth="1"/>
    <col min="4594" max="4594" width="13.42578125" style="396" customWidth="1"/>
    <col min="4595" max="4595" width="11.7109375" style="396" customWidth="1"/>
    <col min="4596" max="4596" width="13" style="396" customWidth="1"/>
    <col min="4597" max="4817" width="11.42578125" style="396"/>
    <col min="4818" max="4818" width="62.85546875" style="396" customWidth="1"/>
    <col min="4819" max="4819" width="22.28515625" style="396" customWidth="1"/>
    <col min="4820" max="4820" width="18.140625" style="396" customWidth="1"/>
    <col min="4821" max="4821" width="16.85546875" style="396" customWidth="1"/>
    <col min="4822" max="4822" width="13.42578125" style="396" customWidth="1"/>
    <col min="4823" max="4823" width="11.7109375" style="396" customWidth="1"/>
    <col min="4824" max="4824" width="13" style="396" customWidth="1"/>
    <col min="4825" max="4825" width="13.42578125" style="396" bestFit="1" customWidth="1"/>
    <col min="4826" max="4845" width="11.42578125" style="396"/>
    <col min="4846" max="4846" width="54.5703125" style="396" customWidth="1"/>
    <col min="4847" max="4847" width="22.42578125" style="396" customWidth="1"/>
    <col min="4848" max="4848" width="18.140625" style="396" customWidth="1"/>
    <col min="4849" max="4849" width="16.85546875" style="396" customWidth="1"/>
    <col min="4850" max="4850" width="13.42578125" style="396" customWidth="1"/>
    <col min="4851" max="4851" width="11.7109375" style="396" customWidth="1"/>
    <col min="4852" max="4852" width="13" style="396" customWidth="1"/>
    <col min="4853" max="5073" width="11.42578125" style="396"/>
    <col min="5074" max="5074" width="62.85546875" style="396" customWidth="1"/>
    <col min="5075" max="5075" width="22.28515625" style="396" customWidth="1"/>
    <col min="5076" max="5076" width="18.140625" style="396" customWidth="1"/>
    <col min="5077" max="5077" width="16.85546875" style="396" customWidth="1"/>
    <col min="5078" max="5078" width="13.42578125" style="396" customWidth="1"/>
    <col min="5079" max="5079" width="11.7109375" style="396" customWidth="1"/>
    <col min="5080" max="5080" width="13" style="396" customWidth="1"/>
    <col min="5081" max="5081" width="13.42578125" style="396" bestFit="1" customWidth="1"/>
    <col min="5082" max="5101" width="11.42578125" style="396"/>
    <col min="5102" max="5102" width="54.5703125" style="396" customWidth="1"/>
    <col min="5103" max="5103" width="22.42578125" style="396" customWidth="1"/>
    <col min="5104" max="5104" width="18.140625" style="396" customWidth="1"/>
    <col min="5105" max="5105" width="16.85546875" style="396" customWidth="1"/>
    <col min="5106" max="5106" width="13.42578125" style="396" customWidth="1"/>
    <col min="5107" max="5107" width="11.7109375" style="396" customWidth="1"/>
    <col min="5108" max="5108" width="13" style="396" customWidth="1"/>
    <col min="5109" max="5329" width="11.42578125" style="396"/>
    <col min="5330" max="5330" width="62.85546875" style="396" customWidth="1"/>
    <col min="5331" max="5331" width="22.28515625" style="396" customWidth="1"/>
    <col min="5332" max="5332" width="18.140625" style="396" customWidth="1"/>
    <col min="5333" max="5333" width="16.85546875" style="396" customWidth="1"/>
    <col min="5334" max="5334" width="13.42578125" style="396" customWidth="1"/>
    <col min="5335" max="5335" width="11.7109375" style="396" customWidth="1"/>
    <col min="5336" max="5336" width="13" style="396" customWidth="1"/>
    <col min="5337" max="5337" width="13.42578125" style="396" bestFit="1" customWidth="1"/>
    <col min="5338" max="5357" width="11.42578125" style="396"/>
    <col min="5358" max="5358" width="54.5703125" style="396" customWidth="1"/>
    <col min="5359" max="5359" width="22.42578125" style="396" customWidth="1"/>
    <col min="5360" max="5360" width="18.140625" style="396" customWidth="1"/>
    <col min="5361" max="5361" width="16.85546875" style="396" customWidth="1"/>
    <col min="5362" max="5362" width="13.42578125" style="396" customWidth="1"/>
    <col min="5363" max="5363" width="11.7109375" style="396" customWidth="1"/>
    <col min="5364" max="5364" width="13" style="396" customWidth="1"/>
    <col min="5365" max="5585" width="11.42578125" style="396"/>
    <col min="5586" max="5586" width="62.85546875" style="396" customWidth="1"/>
    <col min="5587" max="5587" width="22.28515625" style="396" customWidth="1"/>
    <col min="5588" max="5588" width="18.140625" style="396" customWidth="1"/>
    <col min="5589" max="5589" width="16.85546875" style="396" customWidth="1"/>
    <col min="5590" max="5590" width="13.42578125" style="396" customWidth="1"/>
    <col min="5591" max="5591" width="11.7109375" style="396" customWidth="1"/>
    <col min="5592" max="5592" width="13" style="396" customWidth="1"/>
    <col min="5593" max="5593" width="13.42578125" style="396" bestFit="1" customWidth="1"/>
    <col min="5594" max="5613" width="11.42578125" style="396"/>
    <col min="5614" max="5614" width="54.5703125" style="396" customWidth="1"/>
    <col min="5615" max="5615" width="22.42578125" style="396" customWidth="1"/>
    <col min="5616" max="5616" width="18.140625" style="396" customWidth="1"/>
    <col min="5617" max="5617" width="16.85546875" style="396" customWidth="1"/>
    <col min="5618" max="5618" width="13.42578125" style="396" customWidth="1"/>
    <col min="5619" max="5619" width="11.7109375" style="396" customWidth="1"/>
    <col min="5620" max="5620" width="13" style="396" customWidth="1"/>
    <col min="5621" max="5841" width="11.42578125" style="396"/>
    <col min="5842" max="5842" width="62.85546875" style="396" customWidth="1"/>
    <col min="5843" max="5843" width="22.28515625" style="396" customWidth="1"/>
    <col min="5844" max="5844" width="18.140625" style="396" customWidth="1"/>
    <col min="5845" max="5845" width="16.85546875" style="396" customWidth="1"/>
    <col min="5846" max="5846" width="13.42578125" style="396" customWidth="1"/>
    <col min="5847" max="5847" width="11.7109375" style="396" customWidth="1"/>
    <col min="5848" max="5848" width="13" style="396" customWidth="1"/>
    <col min="5849" max="5849" width="13.42578125" style="396" bestFit="1" customWidth="1"/>
    <col min="5850" max="5869" width="11.42578125" style="396"/>
    <col min="5870" max="5870" width="54.5703125" style="396" customWidth="1"/>
    <col min="5871" max="5871" width="22.42578125" style="396" customWidth="1"/>
    <col min="5872" max="5872" width="18.140625" style="396" customWidth="1"/>
    <col min="5873" max="5873" width="16.85546875" style="396" customWidth="1"/>
    <col min="5874" max="5874" width="13.42578125" style="396" customWidth="1"/>
    <col min="5875" max="5875" width="11.7109375" style="396" customWidth="1"/>
    <col min="5876" max="5876" width="13" style="396" customWidth="1"/>
    <col min="5877" max="6097" width="11.42578125" style="396"/>
    <col min="6098" max="6098" width="62.85546875" style="396" customWidth="1"/>
    <col min="6099" max="6099" width="22.28515625" style="396" customWidth="1"/>
    <col min="6100" max="6100" width="18.140625" style="396" customWidth="1"/>
    <col min="6101" max="6101" width="16.85546875" style="396" customWidth="1"/>
    <col min="6102" max="6102" width="13.42578125" style="396" customWidth="1"/>
    <col min="6103" max="6103" width="11.7109375" style="396" customWidth="1"/>
    <col min="6104" max="6104" width="13" style="396" customWidth="1"/>
    <col min="6105" max="6105" width="13.42578125" style="396" bestFit="1" customWidth="1"/>
    <col min="6106" max="6125" width="11.42578125" style="396"/>
    <col min="6126" max="6126" width="54.5703125" style="396" customWidth="1"/>
    <col min="6127" max="6127" width="22.42578125" style="396" customWidth="1"/>
    <col min="6128" max="6128" width="18.140625" style="396" customWidth="1"/>
    <col min="6129" max="6129" width="16.85546875" style="396" customWidth="1"/>
    <col min="6130" max="6130" width="13.42578125" style="396" customWidth="1"/>
    <col min="6131" max="6131" width="11.7109375" style="396" customWidth="1"/>
    <col min="6132" max="6132" width="13" style="396" customWidth="1"/>
    <col min="6133" max="6353" width="11.42578125" style="396"/>
    <col min="6354" max="6354" width="62.85546875" style="396" customWidth="1"/>
    <col min="6355" max="6355" width="22.28515625" style="396" customWidth="1"/>
    <col min="6356" max="6356" width="18.140625" style="396" customWidth="1"/>
    <col min="6357" max="6357" width="16.85546875" style="396" customWidth="1"/>
    <col min="6358" max="6358" width="13.42578125" style="396" customWidth="1"/>
    <col min="6359" max="6359" width="11.7109375" style="396" customWidth="1"/>
    <col min="6360" max="6360" width="13" style="396" customWidth="1"/>
    <col min="6361" max="6361" width="13.42578125" style="396" bestFit="1" customWidth="1"/>
    <col min="6362" max="6381" width="11.42578125" style="396"/>
    <col min="6382" max="6382" width="54.5703125" style="396" customWidth="1"/>
    <col min="6383" max="6383" width="22.42578125" style="396" customWidth="1"/>
    <col min="6384" max="6384" width="18.140625" style="396" customWidth="1"/>
    <col min="6385" max="6385" width="16.85546875" style="396" customWidth="1"/>
    <col min="6386" max="6386" width="13.42578125" style="396" customWidth="1"/>
    <col min="6387" max="6387" width="11.7109375" style="396" customWidth="1"/>
    <col min="6388" max="6388" width="13" style="396" customWidth="1"/>
    <col min="6389" max="6609" width="11.42578125" style="396"/>
    <col min="6610" max="6610" width="62.85546875" style="396" customWidth="1"/>
    <col min="6611" max="6611" width="22.28515625" style="396" customWidth="1"/>
    <col min="6612" max="6612" width="18.140625" style="396" customWidth="1"/>
    <col min="6613" max="6613" width="16.85546875" style="396" customWidth="1"/>
    <col min="6614" max="6614" width="13.42578125" style="396" customWidth="1"/>
    <col min="6615" max="6615" width="11.7109375" style="396" customWidth="1"/>
    <col min="6616" max="6616" width="13" style="396" customWidth="1"/>
    <col min="6617" max="6617" width="13.42578125" style="396" bestFit="1" customWidth="1"/>
    <col min="6618" max="6637" width="11.42578125" style="396"/>
    <col min="6638" max="6638" width="54.5703125" style="396" customWidth="1"/>
    <col min="6639" max="6639" width="22.42578125" style="396" customWidth="1"/>
    <col min="6640" max="6640" width="18.140625" style="396" customWidth="1"/>
    <col min="6641" max="6641" width="16.85546875" style="396" customWidth="1"/>
    <col min="6642" max="6642" width="13.42578125" style="396" customWidth="1"/>
    <col min="6643" max="6643" width="11.7109375" style="396" customWidth="1"/>
    <col min="6644" max="6644" width="13" style="396" customWidth="1"/>
    <col min="6645" max="6865" width="11.42578125" style="396"/>
    <col min="6866" max="6866" width="62.85546875" style="396" customWidth="1"/>
    <col min="6867" max="6867" width="22.28515625" style="396" customWidth="1"/>
    <col min="6868" max="6868" width="18.140625" style="396" customWidth="1"/>
    <col min="6869" max="6869" width="16.85546875" style="396" customWidth="1"/>
    <col min="6870" max="6870" width="13.42578125" style="396" customWidth="1"/>
    <col min="6871" max="6871" width="11.7109375" style="396" customWidth="1"/>
    <col min="6872" max="6872" width="13" style="396" customWidth="1"/>
    <col min="6873" max="6873" width="13.42578125" style="396" bestFit="1" customWidth="1"/>
    <col min="6874" max="6893" width="11.42578125" style="396"/>
    <col min="6894" max="6894" width="54.5703125" style="396" customWidth="1"/>
    <col min="6895" max="6895" width="22.42578125" style="396" customWidth="1"/>
    <col min="6896" max="6896" width="18.140625" style="396" customWidth="1"/>
    <col min="6897" max="6897" width="16.85546875" style="396" customWidth="1"/>
    <col min="6898" max="6898" width="13.42578125" style="396" customWidth="1"/>
    <col min="6899" max="6899" width="11.7109375" style="396" customWidth="1"/>
    <col min="6900" max="6900" width="13" style="396" customWidth="1"/>
    <col min="6901" max="7121" width="11.42578125" style="396"/>
    <col min="7122" max="7122" width="62.85546875" style="396" customWidth="1"/>
    <col min="7123" max="7123" width="22.28515625" style="396" customWidth="1"/>
    <col min="7124" max="7124" width="18.140625" style="396" customWidth="1"/>
    <col min="7125" max="7125" width="16.85546875" style="396" customWidth="1"/>
    <col min="7126" max="7126" width="13.42578125" style="396" customWidth="1"/>
    <col min="7127" max="7127" width="11.7109375" style="396" customWidth="1"/>
    <col min="7128" max="7128" width="13" style="396" customWidth="1"/>
    <col min="7129" max="7129" width="13.42578125" style="396" bestFit="1" customWidth="1"/>
    <col min="7130" max="7149" width="11.42578125" style="396"/>
    <col min="7150" max="7150" width="54.5703125" style="396" customWidth="1"/>
    <col min="7151" max="7151" width="22.42578125" style="396" customWidth="1"/>
    <col min="7152" max="7152" width="18.140625" style="396" customWidth="1"/>
    <col min="7153" max="7153" width="16.85546875" style="396" customWidth="1"/>
    <col min="7154" max="7154" width="13.42578125" style="396" customWidth="1"/>
    <col min="7155" max="7155" width="11.7109375" style="396" customWidth="1"/>
    <col min="7156" max="7156" width="13" style="396" customWidth="1"/>
    <col min="7157" max="7377" width="11.42578125" style="396"/>
    <col min="7378" max="7378" width="62.85546875" style="396" customWidth="1"/>
    <col min="7379" max="7379" width="22.28515625" style="396" customWidth="1"/>
    <col min="7380" max="7380" width="18.140625" style="396" customWidth="1"/>
    <col min="7381" max="7381" width="16.85546875" style="396" customWidth="1"/>
    <col min="7382" max="7382" width="13.42578125" style="396" customWidth="1"/>
    <col min="7383" max="7383" width="11.7109375" style="396" customWidth="1"/>
    <col min="7384" max="7384" width="13" style="396" customWidth="1"/>
    <col min="7385" max="7385" width="13.42578125" style="396" bestFit="1" customWidth="1"/>
    <col min="7386" max="7405" width="11.42578125" style="396"/>
    <col min="7406" max="7406" width="54.5703125" style="396" customWidth="1"/>
    <col min="7407" max="7407" width="22.42578125" style="396" customWidth="1"/>
    <col min="7408" max="7408" width="18.140625" style="396" customWidth="1"/>
    <col min="7409" max="7409" width="16.85546875" style="396" customWidth="1"/>
    <col min="7410" max="7410" width="13.42578125" style="396" customWidth="1"/>
    <col min="7411" max="7411" width="11.7109375" style="396" customWidth="1"/>
    <col min="7412" max="7412" width="13" style="396" customWidth="1"/>
    <col min="7413" max="7633" width="11.42578125" style="396"/>
    <col min="7634" max="7634" width="62.85546875" style="396" customWidth="1"/>
    <col min="7635" max="7635" width="22.28515625" style="396" customWidth="1"/>
    <col min="7636" max="7636" width="18.140625" style="396" customWidth="1"/>
    <col min="7637" max="7637" width="16.85546875" style="396" customWidth="1"/>
    <col min="7638" max="7638" width="13.42578125" style="396" customWidth="1"/>
    <col min="7639" max="7639" width="11.7109375" style="396" customWidth="1"/>
    <col min="7640" max="7640" width="13" style="396" customWidth="1"/>
    <col min="7641" max="7641" width="13.42578125" style="396" bestFit="1" customWidth="1"/>
    <col min="7642" max="7661" width="11.42578125" style="396"/>
    <col min="7662" max="7662" width="54.5703125" style="396" customWidth="1"/>
    <col min="7663" max="7663" width="22.42578125" style="396" customWidth="1"/>
    <col min="7664" max="7664" width="18.140625" style="396" customWidth="1"/>
    <col min="7665" max="7665" width="16.85546875" style="396" customWidth="1"/>
    <col min="7666" max="7666" width="13.42578125" style="396" customWidth="1"/>
    <col min="7667" max="7667" width="11.7109375" style="396" customWidth="1"/>
    <col min="7668" max="7668" width="13" style="396" customWidth="1"/>
    <col min="7669" max="7889" width="11.42578125" style="396"/>
    <col min="7890" max="7890" width="62.85546875" style="396" customWidth="1"/>
    <col min="7891" max="7891" width="22.28515625" style="396" customWidth="1"/>
    <col min="7892" max="7892" width="18.140625" style="396" customWidth="1"/>
    <col min="7893" max="7893" width="16.85546875" style="396" customWidth="1"/>
    <col min="7894" max="7894" width="13.42578125" style="396" customWidth="1"/>
    <col min="7895" max="7895" width="11.7109375" style="396" customWidth="1"/>
    <col min="7896" max="7896" width="13" style="396" customWidth="1"/>
    <col min="7897" max="7897" width="13.42578125" style="396" bestFit="1" customWidth="1"/>
    <col min="7898" max="7917" width="11.42578125" style="396"/>
    <col min="7918" max="7918" width="54.5703125" style="396" customWidth="1"/>
    <col min="7919" max="7919" width="22.42578125" style="396" customWidth="1"/>
    <col min="7920" max="7920" width="18.140625" style="396" customWidth="1"/>
    <col min="7921" max="7921" width="16.85546875" style="396" customWidth="1"/>
    <col min="7922" max="7922" width="13.42578125" style="396" customWidth="1"/>
    <col min="7923" max="7923" width="11.7109375" style="396" customWidth="1"/>
    <col min="7924" max="7924" width="13" style="396" customWidth="1"/>
    <col min="7925" max="8145" width="11.42578125" style="396"/>
    <col min="8146" max="8146" width="62.85546875" style="396" customWidth="1"/>
    <col min="8147" max="8147" width="22.28515625" style="396" customWidth="1"/>
    <col min="8148" max="8148" width="18.140625" style="396" customWidth="1"/>
    <col min="8149" max="8149" width="16.85546875" style="396" customWidth="1"/>
    <col min="8150" max="8150" width="13.42578125" style="396" customWidth="1"/>
    <col min="8151" max="8151" width="11.7109375" style="396" customWidth="1"/>
    <col min="8152" max="8152" width="13" style="396" customWidth="1"/>
    <col min="8153" max="8153" width="13.42578125" style="396" bestFit="1" customWidth="1"/>
    <col min="8154" max="8173" width="11.42578125" style="396"/>
    <col min="8174" max="8174" width="54.5703125" style="396" customWidth="1"/>
    <col min="8175" max="8175" width="22.42578125" style="396" customWidth="1"/>
    <col min="8176" max="8176" width="18.140625" style="396" customWidth="1"/>
    <col min="8177" max="8177" width="16.85546875" style="396" customWidth="1"/>
    <col min="8178" max="8178" width="13.42578125" style="396" customWidth="1"/>
    <col min="8179" max="8179" width="11.7109375" style="396" customWidth="1"/>
    <col min="8180" max="8180" width="13" style="396" customWidth="1"/>
    <col min="8181" max="8401" width="11.42578125" style="396"/>
    <col min="8402" max="8402" width="62.85546875" style="396" customWidth="1"/>
    <col min="8403" max="8403" width="22.28515625" style="396" customWidth="1"/>
    <col min="8404" max="8404" width="18.140625" style="396" customWidth="1"/>
    <col min="8405" max="8405" width="16.85546875" style="396" customWidth="1"/>
    <col min="8406" max="8406" width="13.42578125" style="396" customWidth="1"/>
    <col min="8407" max="8407" width="11.7109375" style="396" customWidth="1"/>
    <col min="8408" max="8408" width="13" style="396" customWidth="1"/>
    <col min="8409" max="8409" width="13.42578125" style="396" bestFit="1" customWidth="1"/>
    <col min="8410" max="8429" width="11.42578125" style="396"/>
    <col min="8430" max="8430" width="54.5703125" style="396" customWidth="1"/>
    <col min="8431" max="8431" width="22.42578125" style="396" customWidth="1"/>
    <col min="8432" max="8432" width="18.140625" style="396" customWidth="1"/>
    <col min="8433" max="8433" width="16.85546875" style="396" customWidth="1"/>
    <col min="8434" max="8434" width="13.42578125" style="396" customWidth="1"/>
    <col min="8435" max="8435" width="11.7109375" style="396" customWidth="1"/>
    <col min="8436" max="8436" width="13" style="396" customWidth="1"/>
    <col min="8437" max="8657" width="11.42578125" style="396"/>
    <col min="8658" max="8658" width="62.85546875" style="396" customWidth="1"/>
    <col min="8659" max="8659" width="22.28515625" style="396" customWidth="1"/>
    <col min="8660" max="8660" width="18.140625" style="396" customWidth="1"/>
    <col min="8661" max="8661" width="16.85546875" style="396" customWidth="1"/>
    <col min="8662" max="8662" width="13.42578125" style="396" customWidth="1"/>
    <col min="8663" max="8663" width="11.7109375" style="396" customWidth="1"/>
    <col min="8664" max="8664" width="13" style="396" customWidth="1"/>
    <col min="8665" max="8665" width="13.42578125" style="396" bestFit="1" customWidth="1"/>
    <col min="8666" max="8685" width="11.42578125" style="396"/>
    <col min="8686" max="8686" width="54.5703125" style="396" customWidth="1"/>
    <col min="8687" max="8687" width="22.42578125" style="396" customWidth="1"/>
    <col min="8688" max="8688" width="18.140625" style="396" customWidth="1"/>
    <col min="8689" max="8689" width="16.85546875" style="396" customWidth="1"/>
    <col min="8690" max="8690" width="13.42578125" style="396" customWidth="1"/>
    <col min="8691" max="8691" width="11.7109375" style="396" customWidth="1"/>
    <col min="8692" max="8692" width="13" style="396" customWidth="1"/>
    <col min="8693" max="8913" width="11.42578125" style="396"/>
    <col min="8914" max="8914" width="62.85546875" style="396" customWidth="1"/>
    <col min="8915" max="8915" width="22.28515625" style="396" customWidth="1"/>
    <col min="8916" max="8916" width="18.140625" style="396" customWidth="1"/>
    <col min="8917" max="8917" width="16.85546875" style="396" customWidth="1"/>
    <col min="8918" max="8918" width="13.42578125" style="396" customWidth="1"/>
    <col min="8919" max="8919" width="11.7109375" style="396" customWidth="1"/>
    <col min="8920" max="8920" width="13" style="396" customWidth="1"/>
    <col min="8921" max="8921" width="13.42578125" style="396" bestFit="1" customWidth="1"/>
    <col min="8922" max="8941" width="11.42578125" style="396"/>
    <col min="8942" max="8942" width="54.5703125" style="396" customWidth="1"/>
    <col min="8943" max="8943" width="22.42578125" style="396" customWidth="1"/>
    <col min="8944" max="8944" width="18.140625" style="396" customWidth="1"/>
    <col min="8945" max="8945" width="16.85546875" style="396" customWidth="1"/>
    <col min="8946" max="8946" width="13.42578125" style="396" customWidth="1"/>
    <col min="8947" max="8947" width="11.7109375" style="396" customWidth="1"/>
    <col min="8948" max="8948" width="13" style="396" customWidth="1"/>
    <col min="8949" max="9169" width="11.42578125" style="396"/>
    <col min="9170" max="9170" width="62.85546875" style="396" customWidth="1"/>
    <col min="9171" max="9171" width="22.28515625" style="396" customWidth="1"/>
    <col min="9172" max="9172" width="18.140625" style="396" customWidth="1"/>
    <col min="9173" max="9173" width="16.85546875" style="396" customWidth="1"/>
    <col min="9174" max="9174" width="13.42578125" style="396" customWidth="1"/>
    <col min="9175" max="9175" width="11.7109375" style="396" customWidth="1"/>
    <col min="9176" max="9176" width="13" style="396" customWidth="1"/>
    <col min="9177" max="9177" width="13.42578125" style="396" bestFit="1" customWidth="1"/>
    <col min="9178" max="9197" width="11.42578125" style="396"/>
    <col min="9198" max="9198" width="54.5703125" style="396" customWidth="1"/>
    <col min="9199" max="9199" width="22.42578125" style="396" customWidth="1"/>
    <col min="9200" max="9200" width="18.140625" style="396" customWidth="1"/>
    <col min="9201" max="9201" width="16.85546875" style="396" customWidth="1"/>
    <col min="9202" max="9202" width="13.42578125" style="396" customWidth="1"/>
    <col min="9203" max="9203" width="11.7109375" style="396" customWidth="1"/>
    <col min="9204" max="9204" width="13" style="396" customWidth="1"/>
    <col min="9205" max="9425" width="11.42578125" style="396"/>
    <col min="9426" max="9426" width="62.85546875" style="396" customWidth="1"/>
    <col min="9427" max="9427" width="22.28515625" style="396" customWidth="1"/>
    <col min="9428" max="9428" width="18.140625" style="396" customWidth="1"/>
    <col min="9429" max="9429" width="16.85546875" style="396" customWidth="1"/>
    <col min="9430" max="9430" width="13.42578125" style="396" customWidth="1"/>
    <col min="9431" max="9431" width="11.7109375" style="396" customWidth="1"/>
    <col min="9432" max="9432" width="13" style="396" customWidth="1"/>
    <col min="9433" max="9433" width="13.42578125" style="396" bestFit="1" customWidth="1"/>
    <col min="9434" max="9453" width="11.42578125" style="396"/>
    <col min="9454" max="9454" width="54.5703125" style="396" customWidth="1"/>
    <col min="9455" max="9455" width="22.42578125" style="396" customWidth="1"/>
    <col min="9456" max="9456" width="18.140625" style="396" customWidth="1"/>
    <col min="9457" max="9457" width="16.85546875" style="396" customWidth="1"/>
    <col min="9458" max="9458" width="13.42578125" style="396" customWidth="1"/>
    <col min="9459" max="9459" width="11.7109375" style="396" customWidth="1"/>
    <col min="9460" max="9460" width="13" style="396" customWidth="1"/>
    <col min="9461" max="9681" width="11.42578125" style="396"/>
    <col min="9682" max="9682" width="62.85546875" style="396" customWidth="1"/>
    <col min="9683" max="9683" width="22.28515625" style="396" customWidth="1"/>
    <col min="9684" max="9684" width="18.140625" style="396" customWidth="1"/>
    <col min="9685" max="9685" width="16.85546875" style="396" customWidth="1"/>
    <col min="9686" max="9686" width="13.42578125" style="396" customWidth="1"/>
    <col min="9687" max="9687" width="11.7109375" style="396" customWidth="1"/>
    <col min="9688" max="9688" width="13" style="396" customWidth="1"/>
    <col min="9689" max="9689" width="13.42578125" style="396" bestFit="1" customWidth="1"/>
    <col min="9690" max="9709" width="11.42578125" style="396"/>
    <col min="9710" max="9710" width="54.5703125" style="396" customWidth="1"/>
    <col min="9711" max="9711" width="22.42578125" style="396" customWidth="1"/>
    <col min="9712" max="9712" width="18.140625" style="396" customWidth="1"/>
    <col min="9713" max="9713" width="16.85546875" style="396" customWidth="1"/>
    <col min="9714" max="9714" width="13.42578125" style="396" customWidth="1"/>
    <col min="9715" max="9715" width="11.7109375" style="396" customWidth="1"/>
    <col min="9716" max="9716" width="13" style="396" customWidth="1"/>
    <col min="9717" max="9937" width="11.42578125" style="396"/>
    <col min="9938" max="9938" width="62.85546875" style="396" customWidth="1"/>
    <col min="9939" max="9939" width="22.28515625" style="396" customWidth="1"/>
    <col min="9940" max="9940" width="18.140625" style="396" customWidth="1"/>
    <col min="9941" max="9941" width="16.85546875" style="396" customWidth="1"/>
    <col min="9942" max="9942" width="13.42578125" style="396" customWidth="1"/>
    <col min="9943" max="9943" width="11.7109375" style="396" customWidth="1"/>
    <col min="9944" max="9944" width="13" style="396" customWidth="1"/>
    <col min="9945" max="9945" width="13.42578125" style="396" bestFit="1" customWidth="1"/>
    <col min="9946" max="9965" width="11.42578125" style="396"/>
    <col min="9966" max="9966" width="54.5703125" style="396" customWidth="1"/>
    <col min="9967" max="9967" width="22.42578125" style="396" customWidth="1"/>
    <col min="9968" max="9968" width="18.140625" style="396" customWidth="1"/>
    <col min="9969" max="9969" width="16.85546875" style="396" customWidth="1"/>
    <col min="9970" max="9970" width="13.42578125" style="396" customWidth="1"/>
    <col min="9971" max="9971" width="11.7109375" style="396" customWidth="1"/>
    <col min="9972" max="9972" width="13" style="396" customWidth="1"/>
    <col min="9973" max="10193" width="11.42578125" style="396"/>
    <col min="10194" max="10194" width="62.85546875" style="396" customWidth="1"/>
    <col min="10195" max="10195" width="22.28515625" style="396" customWidth="1"/>
    <col min="10196" max="10196" width="18.140625" style="396" customWidth="1"/>
    <col min="10197" max="10197" width="16.85546875" style="396" customWidth="1"/>
    <col min="10198" max="10198" width="13.42578125" style="396" customWidth="1"/>
    <col min="10199" max="10199" width="11.7109375" style="396" customWidth="1"/>
    <col min="10200" max="10200" width="13" style="396" customWidth="1"/>
    <col min="10201" max="10201" width="13.42578125" style="396" bestFit="1" customWidth="1"/>
    <col min="10202" max="10221" width="11.42578125" style="396"/>
    <col min="10222" max="10222" width="54.5703125" style="396" customWidth="1"/>
    <col min="10223" max="10223" width="22.42578125" style="396" customWidth="1"/>
    <col min="10224" max="10224" width="18.140625" style="396" customWidth="1"/>
    <col min="10225" max="10225" width="16.85546875" style="396" customWidth="1"/>
    <col min="10226" max="10226" width="13.42578125" style="396" customWidth="1"/>
    <col min="10227" max="10227" width="11.7109375" style="396" customWidth="1"/>
    <col min="10228" max="10228" width="13" style="396" customWidth="1"/>
    <col min="10229" max="10449" width="11.42578125" style="396"/>
    <col min="10450" max="10450" width="62.85546875" style="396" customWidth="1"/>
    <col min="10451" max="10451" width="22.28515625" style="396" customWidth="1"/>
    <col min="10452" max="10452" width="18.140625" style="396" customWidth="1"/>
    <col min="10453" max="10453" width="16.85546875" style="396" customWidth="1"/>
    <col min="10454" max="10454" width="13.42578125" style="396" customWidth="1"/>
    <col min="10455" max="10455" width="11.7109375" style="396" customWidth="1"/>
    <col min="10456" max="10456" width="13" style="396" customWidth="1"/>
    <col min="10457" max="10457" width="13.42578125" style="396" bestFit="1" customWidth="1"/>
    <col min="10458" max="10477" width="11.42578125" style="396"/>
    <col min="10478" max="10478" width="54.5703125" style="396" customWidth="1"/>
    <col min="10479" max="10479" width="22.42578125" style="396" customWidth="1"/>
    <col min="10480" max="10480" width="18.140625" style="396" customWidth="1"/>
    <col min="10481" max="10481" width="16.85546875" style="396" customWidth="1"/>
    <col min="10482" max="10482" width="13.42578125" style="396" customWidth="1"/>
    <col min="10483" max="10483" width="11.7109375" style="396" customWidth="1"/>
    <col min="10484" max="10484" width="13" style="396" customWidth="1"/>
    <col min="10485" max="10705" width="11.42578125" style="396"/>
    <col min="10706" max="10706" width="62.85546875" style="396" customWidth="1"/>
    <col min="10707" max="10707" width="22.28515625" style="396" customWidth="1"/>
    <col min="10708" max="10708" width="18.140625" style="396" customWidth="1"/>
    <col min="10709" max="10709" width="16.85546875" style="396" customWidth="1"/>
    <col min="10710" max="10710" width="13.42578125" style="396" customWidth="1"/>
    <col min="10711" max="10711" width="11.7109375" style="396" customWidth="1"/>
    <col min="10712" max="10712" width="13" style="396" customWidth="1"/>
    <col min="10713" max="10713" width="13.42578125" style="396" bestFit="1" customWidth="1"/>
    <col min="10714" max="10733" width="11.42578125" style="396"/>
    <col min="10734" max="10734" width="54.5703125" style="396" customWidth="1"/>
    <col min="10735" max="10735" width="22.42578125" style="396" customWidth="1"/>
    <col min="10736" max="10736" width="18.140625" style="396" customWidth="1"/>
    <col min="10737" max="10737" width="16.85546875" style="396" customWidth="1"/>
    <col min="10738" max="10738" width="13.42578125" style="396" customWidth="1"/>
    <col min="10739" max="10739" width="11.7109375" style="396" customWidth="1"/>
    <col min="10740" max="10740" width="13" style="396" customWidth="1"/>
    <col min="10741" max="10961" width="11.42578125" style="396"/>
    <col min="10962" max="10962" width="62.85546875" style="396" customWidth="1"/>
    <col min="10963" max="10963" width="22.28515625" style="396" customWidth="1"/>
    <col min="10964" max="10964" width="18.140625" style="396" customWidth="1"/>
    <col min="10965" max="10965" width="16.85546875" style="396" customWidth="1"/>
    <col min="10966" max="10966" width="13.42578125" style="396" customWidth="1"/>
    <col min="10967" max="10967" width="11.7109375" style="396" customWidth="1"/>
    <col min="10968" max="10968" width="13" style="396" customWidth="1"/>
    <col min="10969" max="10969" width="13.42578125" style="396" bestFit="1" customWidth="1"/>
    <col min="10970" max="10989" width="11.42578125" style="396"/>
    <col min="10990" max="10990" width="54.5703125" style="396" customWidth="1"/>
    <col min="10991" max="10991" width="22.42578125" style="396" customWidth="1"/>
    <col min="10992" max="10992" width="18.140625" style="396" customWidth="1"/>
    <col min="10993" max="10993" width="16.85546875" style="396" customWidth="1"/>
    <col min="10994" max="10994" width="13.42578125" style="396" customWidth="1"/>
    <col min="10995" max="10995" width="11.7109375" style="396" customWidth="1"/>
    <col min="10996" max="10996" width="13" style="396" customWidth="1"/>
    <col min="10997" max="11217" width="11.42578125" style="396"/>
    <col min="11218" max="11218" width="62.85546875" style="396" customWidth="1"/>
    <col min="11219" max="11219" width="22.28515625" style="396" customWidth="1"/>
    <col min="11220" max="11220" width="18.140625" style="396" customWidth="1"/>
    <col min="11221" max="11221" width="16.85546875" style="396" customWidth="1"/>
    <col min="11222" max="11222" width="13.42578125" style="396" customWidth="1"/>
    <col min="11223" max="11223" width="11.7109375" style="396" customWidth="1"/>
    <col min="11224" max="11224" width="13" style="396" customWidth="1"/>
    <col min="11225" max="11225" width="13.42578125" style="396" bestFit="1" customWidth="1"/>
    <col min="11226" max="11245" width="11.42578125" style="396"/>
    <col min="11246" max="11246" width="54.5703125" style="396" customWidth="1"/>
    <col min="11247" max="11247" width="22.42578125" style="396" customWidth="1"/>
    <col min="11248" max="11248" width="18.140625" style="396" customWidth="1"/>
    <col min="11249" max="11249" width="16.85546875" style="396" customWidth="1"/>
    <col min="11250" max="11250" width="13.42578125" style="396" customWidth="1"/>
    <col min="11251" max="11251" width="11.7109375" style="396" customWidth="1"/>
    <col min="11252" max="11252" width="13" style="396" customWidth="1"/>
    <col min="11253" max="11473" width="11.42578125" style="396"/>
    <col min="11474" max="11474" width="62.85546875" style="396" customWidth="1"/>
    <col min="11475" max="11475" width="22.28515625" style="396" customWidth="1"/>
    <col min="11476" max="11476" width="18.140625" style="396" customWidth="1"/>
    <col min="11477" max="11477" width="16.85546875" style="396" customWidth="1"/>
    <col min="11478" max="11478" width="13.42578125" style="396" customWidth="1"/>
    <col min="11479" max="11479" width="11.7109375" style="396" customWidth="1"/>
    <col min="11480" max="11480" width="13" style="396" customWidth="1"/>
    <col min="11481" max="11481" width="13.42578125" style="396" bestFit="1" customWidth="1"/>
    <col min="11482" max="11501" width="11.42578125" style="396"/>
    <col min="11502" max="11502" width="54.5703125" style="396" customWidth="1"/>
    <col min="11503" max="11503" width="22.42578125" style="396" customWidth="1"/>
    <col min="11504" max="11504" width="18.140625" style="396" customWidth="1"/>
    <col min="11505" max="11505" width="16.85546875" style="396" customWidth="1"/>
    <col min="11506" max="11506" width="13.42578125" style="396" customWidth="1"/>
    <col min="11507" max="11507" width="11.7109375" style="396" customWidth="1"/>
    <col min="11508" max="11508" width="13" style="396" customWidth="1"/>
    <col min="11509" max="11729" width="11.42578125" style="396"/>
    <col min="11730" max="11730" width="62.85546875" style="396" customWidth="1"/>
    <col min="11731" max="11731" width="22.28515625" style="396" customWidth="1"/>
    <col min="11732" max="11732" width="18.140625" style="396" customWidth="1"/>
    <col min="11733" max="11733" width="16.85546875" style="396" customWidth="1"/>
    <col min="11734" max="11734" width="13.42578125" style="396" customWidth="1"/>
    <col min="11735" max="11735" width="11.7109375" style="396" customWidth="1"/>
    <col min="11736" max="11736" width="13" style="396" customWidth="1"/>
    <col min="11737" max="11737" width="13.42578125" style="396" bestFit="1" customWidth="1"/>
    <col min="11738" max="11757" width="11.42578125" style="396"/>
    <col min="11758" max="11758" width="54.5703125" style="396" customWidth="1"/>
    <col min="11759" max="11759" width="22.42578125" style="396" customWidth="1"/>
    <col min="11760" max="11760" width="18.140625" style="396" customWidth="1"/>
    <col min="11761" max="11761" width="16.85546875" style="396" customWidth="1"/>
    <col min="11762" max="11762" width="13.42578125" style="396" customWidth="1"/>
    <col min="11763" max="11763" width="11.7109375" style="396" customWidth="1"/>
    <col min="11764" max="11764" width="13" style="396" customWidth="1"/>
    <col min="11765" max="11985" width="11.42578125" style="396"/>
    <col min="11986" max="11986" width="62.85546875" style="396" customWidth="1"/>
    <col min="11987" max="11987" width="22.28515625" style="396" customWidth="1"/>
    <col min="11988" max="11988" width="18.140625" style="396" customWidth="1"/>
    <col min="11989" max="11989" width="16.85546875" style="396" customWidth="1"/>
    <col min="11990" max="11990" width="13.42578125" style="396" customWidth="1"/>
    <col min="11991" max="11991" width="11.7109375" style="396" customWidth="1"/>
    <col min="11992" max="11992" width="13" style="396" customWidth="1"/>
    <col min="11993" max="11993" width="13.42578125" style="396" bestFit="1" customWidth="1"/>
    <col min="11994" max="12013" width="11.42578125" style="396"/>
    <col min="12014" max="12014" width="54.5703125" style="396" customWidth="1"/>
    <col min="12015" max="12015" width="22.42578125" style="396" customWidth="1"/>
    <col min="12016" max="12016" width="18.140625" style="396" customWidth="1"/>
    <col min="12017" max="12017" width="16.85546875" style="396" customWidth="1"/>
    <col min="12018" max="12018" width="13.42578125" style="396" customWidth="1"/>
    <col min="12019" max="12019" width="11.7109375" style="396" customWidth="1"/>
    <col min="12020" max="12020" width="13" style="396" customWidth="1"/>
    <col min="12021" max="12241" width="11.42578125" style="396"/>
    <col min="12242" max="12242" width="62.85546875" style="396" customWidth="1"/>
    <col min="12243" max="12243" width="22.28515625" style="396" customWidth="1"/>
    <col min="12244" max="12244" width="18.140625" style="396" customWidth="1"/>
    <col min="12245" max="12245" width="16.85546875" style="396" customWidth="1"/>
    <col min="12246" max="12246" width="13.42578125" style="396" customWidth="1"/>
    <col min="12247" max="12247" width="11.7109375" style="396" customWidth="1"/>
    <col min="12248" max="12248" width="13" style="396" customWidth="1"/>
    <col min="12249" max="12249" width="13.42578125" style="396" bestFit="1" customWidth="1"/>
    <col min="12250" max="12269" width="11.42578125" style="396"/>
    <col min="12270" max="12270" width="54.5703125" style="396" customWidth="1"/>
    <col min="12271" max="12271" width="22.42578125" style="396" customWidth="1"/>
    <col min="12272" max="12272" width="18.140625" style="396" customWidth="1"/>
    <col min="12273" max="12273" width="16.85546875" style="396" customWidth="1"/>
    <col min="12274" max="12274" width="13.42578125" style="396" customWidth="1"/>
    <col min="12275" max="12275" width="11.7109375" style="396" customWidth="1"/>
    <col min="12276" max="12276" width="13" style="396" customWidth="1"/>
    <col min="12277" max="12497" width="11.42578125" style="396"/>
    <col min="12498" max="12498" width="62.85546875" style="396" customWidth="1"/>
    <col min="12499" max="12499" width="22.28515625" style="396" customWidth="1"/>
    <col min="12500" max="12500" width="18.140625" style="396" customWidth="1"/>
    <col min="12501" max="12501" width="16.85546875" style="396" customWidth="1"/>
    <col min="12502" max="12502" width="13.42578125" style="396" customWidth="1"/>
    <col min="12503" max="12503" width="11.7109375" style="396" customWidth="1"/>
    <col min="12504" max="12504" width="13" style="396" customWidth="1"/>
    <col min="12505" max="12505" width="13.42578125" style="396" bestFit="1" customWidth="1"/>
    <col min="12506" max="12525" width="11.42578125" style="396"/>
    <col min="12526" max="12526" width="54.5703125" style="396" customWidth="1"/>
    <col min="12527" max="12527" width="22.42578125" style="396" customWidth="1"/>
    <col min="12528" max="12528" width="18.140625" style="396" customWidth="1"/>
    <col min="12529" max="12529" width="16.85546875" style="396" customWidth="1"/>
    <col min="12530" max="12530" width="13.42578125" style="396" customWidth="1"/>
    <col min="12531" max="12531" width="11.7109375" style="396" customWidth="1"/>
    <col min="12532" max="12532" width="13" style="396" customWidth="1"/>
    <col min="12533" max="12753" width="11.42578125" style="396"/>
    <col min="12754" max="12754" width="62.85546875" style="396" customWidth="1"/>
    <col min="12755" max="12755" width="22.28515625" style="396" customWidth="1"/>
    <col min="12756" max="12756" width="18.140625" style="396" customWidth="1"/>
    <col min="12757" max="12757" width="16.85546875" style="396" customWidth="1"/>
    <col min="12758" max="12758" width="13.42578125" style="396" customWidth="1"/>
    <col min="12759" max="12759" width="11.7109375" style="396" customWidth="1"/>
    <col min="12760" max="12760" width="13" style="396" customWidth="1"/>
    <col min="12761" max="12761" width="13.42578125" style="396" bestFit="1" customWidth="1"/>
    <col min="12762" max="12781" width="11.42578125" style="396"/>
    <col min="12782" max="12782" width="54.5703125" style="396" customWidth="1"/>
    <col min="12783" max="12783" width="22.42578125" style="396" customWidth="1"/>
    <col min="12784" max="12784" width="18.140625" style="396" customWidth="1"/>
    <col min="12785" max="12785" width="16.85546875" style="396" customWidth="1"/>
    <col min="12786" max="12786" width="13.42578125" style="396" customWidth="1"/>
    <col min="12787" max="12787" width="11.7109375" style="396" customWidth="1"/>
    <col min="12788" max="12788" width="13" style="396" customWidth="1"/>
    <col min="12789" max="13009" width="11.42578125" style="396"/>
    <col min="13010" max="13010" width="62.85546875" style="396" customWidth="1"/>
    <col min="13011" max="13011" width="22.28515625" style="396" customWidth="1"/>
    <col min="13012" max="13012" width="18.140625" style="396" customWidth="1"/>
    <col min="13013" max="13013" width="16.85546875" style="396" customWidth="1"/>
    <col min="13014" max="13014" width="13.42578125" style="396" customWidth="1"/>
    <col min="13015" max="13015" width="11.7109375" style="396" customWidth="1"/>
    <col min="13016" max="13016" width="13" style="396" customWidth="1"/>
    <col min="13017" max="13017" width="13.42578125" style="396" bestFit="1" customWidth="1"/>
    <col min="13018" max="13037" width="11.42578125" style="396"/>
    <col min="13038" max="13038" width="54.5703125" style="396" customWidth="1"/>
    <col min="13039" max="13039" width="22.42578125" style="396" customWidth="1"/>
    <col min="13040" max="13040" width="18.140625" style="396" customWidth="1"/>
    <col min="13041" max="13041" width="16.85546875" style="396" customWidth="1"/>
    <col min="13042" max="13042" width="13.42578125" style="396" customWidth="1"/>
    <col min="13043" max="13043" width="11.7109375" style="396" customWidth="1"/>
    <col min="13044" max="13044" width="13" style="396" customWidth="1"/>
    <col min="13045" max="13265" width="11.42578125" style="396"/>
    <col min="13266" max="13266" width="62.85546875" style="396" customWidth="1"/>
    <col min="13267" max="13267" width="22.28515625" style="396" customWidth="1"/>
    <col min="13268" max="13268" width="18.140625" style="396" customWidth="1"/>
    <col min="13269" max="13269" width="16.85546875" style="396" customWidth="1"/>
    <col min="13270" max="13270" width="13.42578125" style="396" customWidth="1"/>
    <col min="13271" max="13271" width="11.7109375" style="396" customWidth="1"/>
    <col min="13272" max="13272" width="13" style="396" customWidth="1"/>
    <col min="13273" max="13273" width="13.42578125" style="396" bestFit="1" customWidth="1"/>
    <col min="13274" max="13293" width="11.42578125" style="396"/>
    <col min="13294" max="13294" width="54.5703125" style="396" customWidth="1"/>
    <col min="13295" max="13295" width="22.42578125" style="396" customWidth="1"/>
    <col min="13296" max="13296" width="18.140625" style="396" customWidth="1"/>
    <col min="13297" max="13297" width="16.85546875" style="396" customWidth="1"/>
    <col min="13298" max="13298" width="13.42578125" style="396" customWidth="1"/>
    <col min="13299" max="13299" width="11.7109375" style="396" customWidth="1"/>
    <col min="13300" max="13300" width="13" style="396" customWidth="1"/>
    <col min="13301" max="13521" width="11.42578125" style="396"/>
    <col min="13522" max="13522" width="62.85546875" style="396" customWidth="1"/>
    <col min="13523" max="13523" width="22.28515625" style="396" customWidth="1"/>
    <col min="13524" max="13524" width="18.140625" style="396" customWidth="1"/>
    <col min="13525" max="13525" width="16.85546875" style="396" customWidth="1"/>
    <col min="13526" max="13526" width="13.42578125" style="396" customWidth="1"/>
    <col min="13527" max="13527" width="11.7109375" style="396" customWidth="1"/>
    <col min="13528" max="13528" width="13" style="396" customWidth="1"/>
    <col min="13529" max="13529" width="13.42578125" style="396" bestFit="1" customWidth="1"/>
    <col min="13530" max="13549" width="11.42578125" style="396"/>
    <col min="13550" max="13550" width="54.5703125" style="396" customWidth="1"/>
    <col min="13551" max="13551" width="22.42578125" style="396" customWidth="1"/>
    <col min="13552" max="13552" width="18.140625" style="396" customWidth="1"/>
    <col min="13553" max="13553" width="16.85546875" style="396" customWidth="1"/>
    <col min="13554" max="13554" width="13.42578125" style="396" customWidth="1"/>
    <col min="13555" max="13555" width="11.7109375" style="396" customWidth="1"/>
    <col min="13556" max="13556" width="13" style="396" customWidth="1"/>
    <col min="13557" max="13777" width="11.42578125" style="396"/>
    <col min="13778" max="13778" width="62.85546875" style="396" customWidth="1"/>
    <col min="13779" max="13779" width="22.28515625" style="396" customWidth="1"/>
    <col min="13780" max="13780" width="18.140625" style="396" customWidth="1"/>
    <col min="13781" max="13781" width="16.85546875" style="396" customWidth="1"/>
    <col min="13782" max="13782" width="13.42578125" style="396" customWidth="1"/>
    <col min="13783" max="13783" width="11.7109375" style="396" customWidth="1"/>
    <col min="13784" max="13784" width="13" style="396" customWidth="1"/>
    <col min="13785" max="13785" width="13.42578125" style="396" bestFit="1" customWidth="1"/>
    <col min="13786" max="13805" width="11.42578125" style="396"/>
    <col min="13806" max="13806" width="54.5703125" style="396" customWidth="1"/>
    <col min="13807" max="13807" width="22.42578125" style="396" customWidth="1"/>
    <col min="13808" max="13808" width="18.140625" style="396" customWidth="1"/>
    <col min="13809" max="13809" width="16.85546875" style="396" customWidth="1"/>
    <col min="13810" max="13810" width="13.42578125" style="396" customWidth="1"/>
    <col min="13811" max="13811" width="11.7109375" style="396" customWidth="1"/>
    <col min="13812" max="13812" width="13" style="396" customWidth="1"/>
    <col min="13813" max="14033" width="11.42578125" style="396"/>
    <col min="14034" max="14034" width="62.85546875" style="396" customWidth="1"/>
    <col min="14035" max="14035" width="22.28515625" style="396" customWidth="1"/>
    <col min="14036" max="14036" width="18.140625" style="396" customWidth="1"/>
    <col min="14037" max="14037" width="16.85546875" style="396" customWidth="1"/>
    <col min="14038" max="14038" width="13.42578125" style="396" customWidth="1"/>
    <col min="14039" max="14039" width="11.7109375" style="396" customWidth="1"/>
    <col min="14040" max="14040" width="13" style="396" customWidth="1"/>
    <col min="14041" max="14041" width="13.42578125" style="396" bestFit="1" customWidth="1"/>
    <col min="14042" max="14061" width="11.42578125" style="396"/>
    <col min="14062" max="14062" width="54.5703125" style="396" customWidth="1"/>
    <col min="14063" max="14063" width="22.42578125" style="396" customWidth="1"/>
    <col min="14064" max="14064" width="18.140625" style="396" customWidth="1"/>
    <col min="14065" max="14065" width="16.85546875" style="396" customWidth="1"/>
    <col min="14066" max="14066" width="13.42578125" style="396" customWidth="1"/>
    <col min="14067" max="14067" width="11.7109375" style="396" customWidth="1"/>
    <col min="14068" max="14068" width="13" style="396" customWidth="1"/>
    <col min="14069" max="14289" width="11.42578125" style="396"/>
    <col min="14290" max="14290" width="62.85546875" style="396" customWidth="1"/>
    <col min="14291" max="14291" width="22.28515625" style="396" customWidth="1"/>
    <col min="14292" max="14292" width="18.140625" style="396" customWidth="1"/>
    <col min="14293" max="14293" width="16.85546875" style="396" customWidth="1"/>
    <col min="14294" max="14294" width="13.42578125" style="396" customWidth="1"/>
    <col min="14295" max="14295" width="11.7109375" style="396" customWidth="1"/>
    <col min="14296" max="14296" width="13" style="396" customWidth="1"/>
    <col min="14297" max="14297" width="13.42578125" style="396" bestFit="1" customWidth="1"/>
    <col min="14298" max="14317" width="11.42578125" style="396"/>
    <col min="14318" max="14318" width="54.5703125" style="396" customWidth="1"/>
    <col min="14319" max="14319" width="22.42578125" style="396" customWidth="1"/>
    <col min="14320" max="14320" width="18.140625" style="396" customWidth="1"/>
    <col min="14321" max="14321" width="16.85546875" style="396" customWidth="1"/>
    <col min="14322" max="14322" width="13.42578125" style="396" customWidth="1"/>
    <col min="14323" max="14323" width="11.7109375" style="396" customWidth="1"/>
    <col min="14324" max="14324" width="13" style="396" customWidth="1"/>
    <col min="14325" max="14545" width="11.42578125" style="396"/>
    <col min="14546" max="14546" width="62.85546875" style="396" customWidth="1"/>
    <col min="14547" max="14547" width="22.28515625" style="396" customWidth="1"/>
    <col min="14548" max="14548" width="18.140625" style="396" customWidth="1"/>
    <col min="14549" max="14549" width="16.85546875" style="396" customWidth="1"/>
    <col min="14550" max="14550" width="13.42578125" style="396" customWidth="1"/>
    <col min="14551" max="14551" width="11.7109375" style="396" customWidth="1"/>
    <col min="14552" max="14552" width="13" style="396" customWidth="1"/>
    <col min="14553" max="14553" width="13.42578125" style="396" bestFit="1" customWidth="1"/>
    <col min="14554" max="14573" width="11.42578125" style="396"/>
    <col min="14574" max="14574" width="54.5703125" style="396" customWidth="1"/>
    <col min="14575" max="14575" width="22.42578125" style="396" customWidth="1"/>
    <col min="14576" max="14576" width="18.140625" style="396" customWidth="1"/>
    <col min="14577" max="14577" width="16.85546875" style="396" customWidth="1"/>
    <col min="14578" max="14578" width="13.42578125" style="396" customWidth="1"/>
    <col min="14579" max="14579" width="11.7109375" style="396" customWidth="1"/>
    <col min="14580" max="14580" width="13" style="396" customWidth="1"/>
    <col min="14581" max="14801" width="11.42578125" style="396"/>
    <col min="14802" max="14802" width="62.85546875" style="396" customWidth="1"/>
    <col min="14803" max="14803" width="22.28515625" style="396" customWidth="1"/>
    <col min="14804" max="14804" width="18.140625" style="396" customWidth="1"/>
    <col min="14805" max="14805" width="16.85546875" style="396" customWidth="1"/>
    <col min="14806" max="14806" width="13.42578125" style="396" customWidth="1"/>
    <col min="14807" max="14807" width="11.7109375" style="396" customWidth="1"/>
    <col min="14808" max="14808" width="13" style="396" customWidth="1"/>
    <col min="14809" max="14809" width="13.42578125" style="396" bestFit="1" customWidth="1"/>
    <col min="14810" max="14829" width="11.42578125" style="396"/>
    <col min="14830" max="14830" width="54.5703125" style="396" customWidth="1"/>
    <col min="14831" max="14831" width="22.42578125" style="396" customWidth="1"/>
    <col min="14832" max="14832" width="18.140625" style="396" customWidth="1"/>
    <col min="14833" max="14833" width="16.85546875" style="396" customWidth="1"/>
    <col min="14834" max="14834" width="13.42578125" style="396" customWidth="1"/>
    <col min="14835" max="14835" width="11.7109375" style="396" customWidth="1"/>
    <col min="14836" max="14836" width="13" style="396" customWidth="1"/>
    <col min="14837" max="15057" width="11.42578125" style="396"/>
    <col min="15058" max="15058" width="62.85546875" style="396" customWidth="1"/>
    <col min="15059" max="15059" width="22.28515625" style="396" customWidth="1"/>
    <col min="15060" max="15060" width="18.140625" style="396" customWidth="1"/>
    <col min="15061" max="15061" width="16.85546875" style="396" customWidth="1"/>
    <col min="15062" max="15062" width="13.42578125" style="396" customWidth="1"/>
    <col min="15063" max="15063" width="11.7109375" style="396" customWidth="1"/>
    <col min="15064" max="15064" width="13" style="396" customWidth="1"/>
    <col min="15065" max="15065" width="13.42578125" style="396" bestFit="1" customWidth="1"/>
    <col min="15066" max="15085" width="11.42578125" style="396"/>
    <col min="15086" max="15086" width="54.5703125" style="396" customWidth="1"/>
    <col min="15087" max="15087" width="22.42578125" style="396" customWidth="1"/>
    <col min="15088" max="15088" width="18.140625" style="396" customWidth="1"/>
    <col min="15089" max="15089" width="16.85546875" style="396" customWidth="1"/>
    <col min="15090" max="15090" width="13.42578125" style="396" customWidth="1"/>
    <col min="15091" max="15091" width="11.7109375" style="396" customWidth="1"/>
    <col min="15092" max="15092" width="13" style="396" customWidth="1"/>
    <col min="15093" max="15313" width="11.42578125" style="396"/>
    <col min="15314" max="15314" width="62.85546875" style="396" customWidth="1"/>
    <col min="15315" max="15315" width="22.28515625" style="396" customWidth="1"/>
    <col min="15316" max="15316" width="18.140625" style="396" customWidth="1"/>
    <col min="15317" max="15317" width="16.85546875" style="396" customWidth="1"/>
    <col min="15318" max="15318" width="13.42578125" style="396" customWidth="1"/>
    <col min="15319" max="15319" width="11.7109375" style="396" customWidth="1"/>
    <col min="15320" max="15320" width="13" style="396" customWidth="1"/>
    <col min="15321" max="15321" width="13.42578125" style="396" bestFit="1" customWidth="1"/>
    <col min="15322" max="15341" width="11.42578125" style="396"/>
    <col min="15342" max="15342" width="54.5703125" style="396" customWidth="1"/>
    <col min="15343" max="15343" width="22.42578125" style="396" customWidth="1"/>
    <col min="15344" max="15344" width="18.140625" style="396" customWidth="1"/>
    <col min="15345" max="15345" width="16.85546875" style="396" customWidth="1"/>
    <col min="15346" max="15346" width="13.42578125" style="396" customWidth="1"/>
    <col min="15347" max="15347" width="11.7109375" style="396" customWidth="1"/>
    <col min="15348" max="15348" width="13" style="396" customWidth="1"/>
    <col min="15349" max="15569" width="11.42578125" style="396"/>
    <col min="15570" max="15570" width="62.85546875" style="396" customWidth="1"/>
    <col min="15571" max="15571" width="22.28515625" style="396" customWidth="1"/>
    <col min="15572" max="15572" width="18.140625" style="396" customWidth="1"/>
    <col min="15573" max="15573" width="16.85546875" style="396" customWidth="1"/>
    <col min="15574" max="15574" width="13.42578125" style="396" customWidth="1"/>
    <col min="15575" max="15575" width="11.7109375" style="396" customWidth="1"/>
    <col min="15576" max="15576" width="13" style="396" customWidth="1"/>
    <col min="15577" max="15577" width="13.42578125" style="396" bestFit="1" customWidth="1"/>
    <col min="15578" max="15597" width="11.42578125" style="396"/>
    <col min="15598" max="15598" width="54.5703125" style="396" customWidth="1"/>
    <col min="15599" max="15599" width="22.42578125" style="396" customWidth="1"/>
    <col min="15600" max="15600" width="18.140625" style="396" customWidth="1"/>
    <col min="15601" max="15601" width="16.85546875" style="396" customWidth="1"/>
    <col min="15602" max="15602" width="13.42578125" style="396" customWidth="1"/>
    <col min="15603" max="15603" width="11.7109375" style="396" customWidth="1"/>
    <col min="15604" max="15604" width="13" style="396" customWidth="1"/>
    <col min="15605" max="15825" width="11.42578125" style="396"/>
    <col min="15826" max="15826" width="62.85546875" style="396" customWidth="1"/>
    <col min="15827" max="15827" width="22.28515625" style="396" customWidth="1"/>
    <col min="15828" max="15828" width="18.140625" style="396" customWidth="1"/>
    <col min="15829" max="15829" width="16.85546875" style="396" customWidth="1"/>
    <col min="15830" max="15830" width="13.42578125" style="396" customWidth="1"/>
    <col min="15831" max="15831" width="11.7109375" style="396" customWidth="1"/>
    <col min="15832" max="15832" width="13" style="396" customWidth="1"/>
    <col min="15833" max="15833" width="13.42578125" style="396" bestFit="1" customWidth="1"/>
    <col min="15834" max="15853" width="11.42578125" style="396"/>
    <col min="15854" max="15854" width="54.5703125" style="396" customWidth="1"/>
    <col min="15855" max="15855" width="22.42578125" style="396" customWidth="1"/>
    <col min="15856" max="15856" width="18.140625" style="396" customWidth="1"/>
    <col min="15857" max="15857" width="16.85546875" style="396" customWidth="1"/>
    <col min="15858" max="15858" width="13.42578125" style="396" customWidth="1"/>
    <col min="15859" max="15859" width="11.7109375" style="396" customWidth="1"/>
    <col min="15860" max="15860" width="13" style="396" customWidth="1"/>
    <col min="15861" max="16081" width="11.42578125" style="396"/>
    <col min="16082" max="16082" width="62.85546875" style="396" customWidth="1"/>
    <col min="16083" max="16083" width="22.28515625" style="396" customWidth="1"/>
    <col min="16084" max="16084" width="18.140625" style="396" customWidth="1"/>
    <col min="16085" max="16085" width="16.85546875" style="396" customWidth="1"/>
    <col min="16086" max="16086" width="13.42578125" style="396" customWidth="1"/>
    <col min="16087" max="16087" width="11.7109375" style="396" customWidth="1"/>
    <col min="16088" max="16088" width="13" style="396" customWidth="1"/>
    <col min="16089" max="16089" width="13.42578125" style="396" bestFit="1" customWidth="1"/>
    <col min="16090" max="16109" width="11.42578125" style="396"/>
    <col min="16110" max="16110" width="54.5703125" style="396" customWidth="1"/>
    <col min="16111" max="16111" width="22.42578125" style="396" customWidth="1"/>
    <col min="16112" max="16112" width="18.140625" style="396" customWidth="1"/>
    <col min="16113" max="16113" width="16.85546875" style="396" customWidth="1"/>
    <col min="16114" max="16114" width="13.42578125" style="396" customWidth="1"/>
    <col min="16115" max="16115" width="11.7109375" style="396" customWidth="1"/>
    <col min="16116" max="16116" width="13" style="396" customWidth="1"/>
    <col min="16117" max="16337" width="11.42578125" style="396"/>
    <col min="16338" max="16338" width="62.85546875" style="396" customWidth="1"/>
    <col min="16339" max="16339" width="22.28515625" style="396" customWidth="1"/>
    <col min="16340" max="16340" width="18.140625" style="396" customWidth="1"/>
    <col min="16341" max="16341" width="16.85546875" style="396" customWidth="1"/>
    <col min="16342" max="16342" width="13.42578125" style="396" customWidth="1"/>
    <col min="16343" max="16343" width="11.7109375" style="396" customWidth="1"/>
    <col min="16344" max="16344" width="13" style="396" customWidth="1"/>
    <col min="16345" max="16345" width="13.42578125" style="396" bestFit="1" customWidth="1"/>
    <col min="16346" max="16384" width="11.42578125" style="396"/>
  </cols>
  <sheetData>
    <row r="2" spans="1:7" ht="15.75" customHeight="1" x14ac:dyDescent="0.25">
      <c r="A2" s="561" t="s">
        <v>0</v>
      </c>
      <c r="B2" s="561"/>
      <c r="C2" s="561"/>
      <c r="D2" s="561"/>
      <c r="E2" s="561"/>
      <c r="F2" s="561"/>
      <c r="G2" s="561"/>
    </row>
    <row r="3" spans="1:7" ht="15.75" customHeight="1" x14ac:dyDescent="0.25">
      <c r="A3" s="561" t="s">
        <v>1</v>
      </c>
      <c r="B3" s="561"/>
      <c r="C3" s="561"/>
      <c r="D3" s="561"/>
      <c r="E3" s="561"/>
      <c r="F3" s="561"/>
      <c r="G3" s="561"/>
    </row>
    <row r="4" spans="1:7" ht="16.5" customHeight="1" x14ac:dyDescent="0.25">
      <c r="A4" s="561" t="s">
        <v>510</v>
      </c>
      <c r="B4" s="561"/>
      <c r="C4" s="561"/>
      <c r="D4" s="561"/>
      <c r="E4" s="561"/>
      <c r="F4" s="561"/>
      <c r="G4" s="561"/>
    </row>
    <row r="5" spans="1:7" ht="16.5" customHeight="1" x14ac:dyDescent="0.25">
      <c r="A5" s="443"/>
      <c r="B5" s="443"/>
      <c r="C5" s="462"/>
      <c r="D5" s="398"/>
      <c r="E5" s="398"/>
      <c r="F5" s="398"/>
      <c r="G5" s="398"/>
    </row>
    <row r="6" spans="1:7" ht="28.5" customHeight="1" x14ac:dyDescent="0.25">
      <c r="A6" s="459"/>
      <c r="B6" s="562" t="s">
        <v>3</v>
      </c>
      <c r="C6" s="563"/>
      <c r="D6" s="563"/>
      <c r="E6" s="564" t="s">
        <v>4</v>
      </c>
      <c r="F6" s="565"/>
      <c r="G6" s="565"/>
    </row>
    <row r="7" spans="1:7" ht="56.25" x14ac:dyDescent="0.25">
      <c r="A7" s="460" t="s">
        <v>5</v>
      </c>
      <c r="B7" s="399" t="s">
        <v>6</v>
      </c>
      <c r="C7" s="484" t="s">
        <v>7</v>
      </c>
      <c r="D7" s="400" t="s">
        <v>8</v>
      </c>
      <c r="E7" s="400" t="s">
        <v>9</v>
      </c>
      <c r="F7" s="400" t="s">
        <v>10</v>
      </c>
      <c r="G7" s="400" t="s">
        <v>11</v>
      </c>
    </row>
    <row r="8" spans="1:7" x14ac:dyDescent="0.25">
      <c r="A8" s="401" t="s">
        <v>511</v>
      </c>
      <c r="B8" s="444"/>
      <c r="C8" s="463"/>
      <c r="D8" s="402"/>
      <c r="E8" s="402"/>
      <c r="F8" s="402"/>
      <c r="G8" s="402"/>
    </row>
    <row r="9" spans="1:7" ht="48" customHeight="1" x14ac:dyDescent="0.25">
      <c r="A9" s="445" t="s">
        <v>26</v>
      </c>
      <c r="B9" s="445"/>
      <c r="C9" s="464">
        <f>C10+C16</f>
        <v>805000000</v>
      </c>
      <c r="D9" s="403"/>
      <c r="E9" s="404"/>
      <c r="F9" s="403"/>
      <c r="G9" s="403"/>
    </row>
    <row r="10" spans="1:7" s="406" customFormat="1" x14ac:dyDescent="0.25">
      <c r="A10" s="421" t="s">
        <v>512</v>
      </c>
      <c r="B10" s="423"/>
      <c r="C10" s="465">
        <f>SUM(C11:C15)</f>
        <v>105000000</v>
      </c>
      <c r="D10" s="405"/>
      <c r="E10" s="405"/>
      <c r="F10" s="405"/>
      <c r="G10" s="405"/>
    </row>
    <row r="11" spans="1:7" x14ac:dyDescent="0.25">
      <c r="A11" s="446" t="s">
        <v>260</v>
      </c>
      <c r="B11" s="446" t="s">
        <v>513</v>
      </c>
      <c r="C11" s="466">
        <v>10000000</v>
      </c>
      <c r="D11" s="407">
        <v>41030</v>
      </c>
      <c r="E11" s="407">
        <v>41061</v>
      </c>
      <c r="F11" s="407">
        <v>41091</v>
      </c>
      <c r="G11" s="407">
        <v>41153</v>
      </c>
    </row>
    <row r="12" spans="1:7" x14ac:dyDescent="0.25">
      <c r="A12" s="446" t="s">
        <v>262</v>
      </c>
      <c r="B12" s="446" t="s">
        <v>514</v>
      </c>
      <c r="C12" s="466">
        <v>25000000</v>
      </c>
      <c r="D12" s="407">
        <v>41030</v>
      </c>
      <c r="E12" s="407">
        <v>41061</v>
      </c>
      <c r="F12" s="407">
        <v>41091</v>
      </c>
      <c r="G12" s="407">
        <v>41153</v>
      </c>
    </row>
    <row r="13" spans="1:7" x14ac:dyDescent="0.25">
      <c r="A13" s="446" t="s">
        <v>515</v>
      </c>
      <c r="B13" s="446" t="s">
        <v>136</v>
      </c>
      <c r="C13" s="466">
        <v>25000000</v>
      </c>
      <c r="D13" s="407">
        <v>41030</v>
      </c>
      <c r="E13" s="407">
        <v>41061</v>
      </c>
      <c r="F13" s="407">
        <v>41091</v>
      </c>
      <c r="G13" s="407">
        <v>41153</v>
      </c>
    </row>
    <row r="14" spans="1:7" x14ac:dyDescent="0.25">
      <c r="A14" s="446" t="s">
        <v>261</v>
      </c>
      <c r="B14" s="446" t="s">
        <v>133</v>
      </c>
      <c r="C14" s="466">
        <v>25000000</v>
      </c>
      <c r="D14" s="407">
        <v>41030</v>
      </c>
      <c r="E14" s="407">
        <v>41061</v>
      </c>
      <c r="F14" s="407">
        <v>41091</v>
      </c>
      <c r="G14" s="407">
        <v>41153</v>
      </c>
    </row>
    <row r="15" spans="1:7" x14ac:dyDescent="0.25">
      <c r="A15" s="446" t="s">
        <v>516</v>
      </c>
      <c r="B15" s="446" t="s">
        <v>517</v>
      </c>
      <c r="C15" s="466">
        <v>20000000</v>
      </c>
      <c r="D15" s="407">
        <v>41030</v>
      </c>
      <c r="E15" s="407">
        <v>41061</v>
      </c>
      <c r="F15" s="407">
        <v>41091</v>
      </c>
      <c r="G15" s="407">
        <v>41153</v>
      </c>
    </row>
    <row r="16" spans="1:7" s="406" customFormat="1" ht="20.25" customHeight="1" x14ac:dyDescent="0.25">
      <c r="A16" s="461" t="s">
        <v>416</v>
      </c>
      <c r="B16" s="447"/>
      <c r="C16" s="467">
        <f>SUM(C17:C29)</f>
        <v>700000000</v>
      </c>
      <c r="D16" s="408"/>
      <c r="E16" s="408"/>
      <c r="F16" s="408"/>
      <c r="G16" s="408"/>
    </row>
    <row r="17" spans="1:7" s="409" customFormat="1" ht="12.75" x14ac:dyDescent="0.2">
      <c r="A17" s="448" t="s">
        <v>518</v>
      </c>
      <c r="B17" s="448" t="s">
        <v>514</v>
      </c>
      <c r="C17" s="466">
        <v>75000000</v>
      </c>
      <c r="D17" s="407">
        <v>40969</v>
      </c>
      <c r="E17" s="407">
        <v>41030</v>
      </c>
      <c r="F17" s="407">
        <v>41091</v>
      </c>
      <c r="G17" s="407">
        <v>41244</v>
      </c>
    </row>
    <row r="18" spans="1:7" s="409" customFormat="1" ht="12.75" x14ac:dyDescent="0.2">
      <c r="A18" s="448" t="s">
        <v>518</v>
      </c>
      <c r="B18" s="448" t="s">
        <v>519</v>
      </c>
      <c r="C18" s="466">
        <v>55000000</v>
      </c>
      <c r="D18" s="407">
        <v>40969</v>
      </c>
      <c r="E18" s="407">
        <v>41030</v>
      </c>
      <c r="F18" s="407">
        <v>41091</v>
      </c>
      <c r="G18" s="407">
        <v>41244</v>
      </c>
    </row>
    <row r="19" spans="1:7" s="409" customFormat="1" ht="12.75" x14ac:dyDescent="0.2">
      <c r="A19" s="448" t="s">
        <v>518</v>
      </c>
      <c r="B19" s="448" t="s">
        <v>520</v>
      </c>
      <c r="C19" s="466">
        <v>65000000</v>
      </c>
      <c r="D19" s="407">
        <v>40969</v>
      </c>
      <c r="E19" s="407">
        <v>41030</v>
      </c>
      <c r="F19" s="407">
        <v>41091</v>
      </c>
      <c r="G19" s="407">
        <v>41244</v>
      </c>
    </row>
    <row r="20" spans="1:7" s="409" customFormat="1" ht="12.75" x14ac:dyDescent="0.2">
      <c r="A20" s="448" t="s">
        <v>518</v>
      </c>
      <c r="B20" s="448" t="s">
        <v>521</v>
      </c>
      <c r="C20" s="466">
        <v>45000000</v>
      </c>
      <c r="D20" s="407">
        <v>40969</v>
      </c>
      <c r="E20" s="407">
        <v>41030</v>
      </c>
      <c r="F20" s="407">
        <v>41091</v>
      </c>
      <c r="G20" s="407">
        <v>41244</v>
      </c>
    </row>
    <row r="21" spans="1:7" s="409" customFormat="1" ht="12.75" x14ac:dyDescent="0.2">
      <c r="A21" s="448" t="s">
        <v>518</v>
      </c>
      <c r="B21" s="448" t="s">
        <v>133</v>
      </c>
      <c r="C21" s="466">
        <v>80000000</v>
      </c>
      <c r="D21" s="407">
        <v>40969</v>
      </c>
      <c r="E21" s="407">
        <v>41030</v>
      </c>
      <c r="F21" s="407">
        <v>41091</v>
      </c>
      <c r="G21" s="407">
        <v>41244</v>
      </c>
    </row>
    <row r="22" spans="1:7" s="409" customFormat="1" ht="12.75" x14ac:dyDescent="0.2">
      <c r="A22" s="448" t="s">
        <v>518</v>
      </c>
      <c r="B22" s="448" t="s">
        <v>522</v>
      </c>
      <c r="C22" s="466">
        <v>60000000</v>
      </c>
      <c r="D22" s="407">
        <v>40969</v>
      </c>
      <c r="E22" s="407">
        <v>41030</v>
      </c>
      <c r="F22" s="407">
        <v>41091</v>
      </c>
      <c r="G22" s="407">
        <v>41244</v>
      </c>
    </row>
    <row r="23" spans="1:7" s="409" customFormat="1" ht="12.75" x14ac:dyDescent="0.2">
      <c r="A23" s="448" t="s">
        <v>518</v>
      </c>
      <c r="B23" s="448" t="s">
        <v>523</v>
      </c>
      <c r="C23" s="466">
        <v>40000000</v>
      </c>
      <c r="D23" s="407">
        <v>40969</v>
      </c>
      <c r="E23" s="407">
        <v>41030</v>
      </c>
      <c r="F23" s="407">
        <v>41091</v>
      </c>
      <c r="G23" s="407">
        <v>41244</v>
      </c>
    </row>
    <row r="24" spans="1:7" s="409" customFormat="1" ht="12.75" x14ac:dyDescent="0.2">
      <c r="A24" s="448" t="s">
        <v>518</v>
      </c>
      <c r="B24" s="448" t="s">
        <v>524</v>
      </c>
      <c r="C24" s="466">
        <v>40000000</v>
      </c>
      <c r="D24" s="407">
        <v>40969</v>
      </c>
      <c r="E24" s="407">
        <v>41030</v>
      </c>
      <c r="F24" s="407">
        <v>41091</v>
      </c>
      <c r="G24" s="407">
        <v>41244</v>
      </c>
    </row>
    <row r="25" spans="1:7" s="409" customFormat="1" ht="12.75" x14ac:dyDescent="0.2">
      <c r="A25" s="448" t="s">
        <v>518</v>
      </c>
      <c r="B25" s="448" t="s">
        <v>513</v>
      </c>
      <c r="C25" s="466">
        <v>40000000</v>
      </c>
      <c r="D25" s="407">
        <v>40969</v>
      </c>
      <c r="E25" s="407">
        <v>41030</v>
      </c>
      <c r="F25" s="407">
        <v>41091</v>
      </c>
      <c r="G25" s="407">
        <v>41244</v>
      </c>
    </row>
    <row r="26" spans="1:7" s="409" customFormat="1" ht="12.75" x14ac:dyDescent="0.2">
      <c r="A26" s="448" t="s">
        <v>518</v>
      </c>
      <c r="B26" s="448" t="s">
        <v>525</v>
      </c>
      <c r="C26" s="466">
        <v>40000000</v>
      </c>
      <c r="D26" s="407">
        <v>40969</v>
      </c>
      <c r="E26" s="407">
        <v>41030</v>
      </c>
      <c r="F26" s="407">
        <v>41091</v>
      </c>
      <c r="G26" s="407">
        <v>41244</v>
      </c>
    </row>
    <row r="27" spans="1:7" s="409" customFormat="1" ht="12.75" x14ac:dyDescent="0.2">
      <c r="A27" s="448" t="s">
        <v>518</v>
      </c>
      <c r="B27" s="448" t="s">
        <v>526</v>
      </c>
      <c r="C27" s="466">
        <v>40000000</v>
      </c>
      <c r="D27" s="407">
        <v>40969</v>
      </c>
      <c r="E27" s="407">
        <v>41030</v>
      </c>
      <c r="F27" s="407">
        <v>41091</v>
      </c>
      <c r="G27" s="407">
        <v>41244</v>
      </c>
    </row>
    <row r="28" spans="1:7" s="409" customFormat="1" ht="12.75" x14ac:dyDescent="0.2">
      <c r="A28" s="448" t="s">
        <v>518</v>
      </c>
      <c r="B28" s="448" t="s">
        <v>137</v>
      </c>
      <c r="C28" s="466">
        <v>85000000</v>
      </c>
      <c r="D28" s="407">
        <v>40969</v>
      </c>
      <c r="E28" s="407">
        <v>41030</v>
      </c>
      <c r="F28" s="407">
        <v>41091</v>
      </c>
      <c r="G28" s="407">
        <v>41244</v>
      </c>
    </row>
    <row r="29" spans="1:7" s="409" customFormat="1" ht="12.75" x14ac:dyDescent="0.2">
      <c r="A29" s="448" t="s">
        <v>518</v>
      </c>
      <c r="B29" s="448" t="s">
        <v>527</v>
      </c>
      <c r="C29" s="466">
        <v>35000000</v>
      </c>
      <c r="D29" s="407">
        <v>40969</v>
      </c>
      <c r="E29" s="407">
        <v>41030</v>
      </c>
      <c r="F29" s="407">
        <v>41091</v>
      </c>
      <c r="G29" s="407">
        <v>41244</v>
      </c>
    </row>
    <row r="30" spans="1:7" ht="22.5" x14ac:dyDescent="0.25">
      <c r="A30" s="445" t="s">
        <v>42</v>
      </c>
      <c r="B30" s="445"/>
      <c r="C30" s="468">
        <f>C31</f>
        <v>120000000</v>
      </c>
      <c r="D30" s="410"/>
      <c r="E30" s="410"/>
      <c r="F30" s="410"/>
      <c r="G30" s="410"/>
    </row>
    <row r="31" spans="1:7" s="406" customFormat="1" ht="22.5" customHeight="1" x14ac:dyDescent="0.25">
      <c r="A31" s="448" t="s">
        <v>419</v>
      </c>
      <c r="B31" s="449"/>
      <c r="C31" s="469">
        <f>SUM(C32:C36)</f>
        <v>120000000</v>
      </c>
      <c r="D31" s="411"/>
      <c r="E31" s="412"/>
      <c r="F31" s="412"/>
      <c r="G31" s="412"/>
    </row>
    <row r="32" spans="1:7" x14ac:dyDescent="0.25">
      <c r="A32" s="450" t="s">
        <v>528</v>
      </c>
      <c r="B32" s="450" t="s">
        <v>528</v>
      </c>
      <c r="C32" s="469">
        <v>25000000</v>
      </c>
      <c r="D32" s="407">
        <v>40969</v>
      </c>
      <c r="E32" s="407">
        <v>41000</v>
      </c>
      <c r="F32" s="407">
        <v>41030</v>
      </c>
      <c r="G32" s="407">
        <v>41061</v>
      </c>
    </row>
    <row r="33" spans="1:7" x14ac:dyDescent="0.25">
      <c r="A33" s="450" t="s">
        <v>529</v>
      </c>
      <c r="B33" s="450" t="s">
        <v>529</v>
      </c>
      <c r="C33" s="469">
        <v>40000000</v>
      </c>
      <c r="D33" s="407">
        <v>41000</v>
      </c>
      <c r="E33" s="407">
        <v>41030</v>
      </c>
      <c r="F33" s="407">
        <v>41061</v>
      </c>
      <c r="G33" s="407">
        <v>41091</v>
      </c>
    </row>
    <row r="34" spans="1:7" x14ac:dyDescent="0.25">
      <c r="A34" s="450" t="s">
        <v>530</v>
      </c>
      <c r="B34" s="450" t="s">
        <v>530</v>
      </c>
      <c r="C34" s="469">
        <v>20000000</v>
      </c>
      <c r="D34" s="407">
        <v>40969</v>
      </c>
      <c r="E34" s="407">
        <v>41000</v>
      </c>
      <c r="F34" s="407">
        <v>41030</v>
      </c>
      <c r="G34" s="407">
        <v>41061</v>
      </c>
    </row>
    <row r="35" spans="1:7" x14ac:dyDescent="0.25">
      <c r="A35" s="450" t="s">
        <v>531</v>
      </c>
      <c r="B35" s="450" t="s">
        <v>531</v>
      </c>
      <c r="C35" s="469">
        <v>20000000</v>
      </c>
      <c r="D35" s="407">
        <v>40969</v>
      </c>
      <c r="E35" s="407">
        <v>41000</v>
      </c>
      <c r="F35" s="407">
        <v>41030</v>
      </c>
      <c r="G35" s="407">
        <v>41061</v>
      </c>
    </row>
    <row r="36" spans="1:7" x14ac:dyDescent="0.25">
      <c r="A36" s="450" t="s">
        <v>532</v>
      </c>
      <c r="B36" s="450" t="s">
        <v>532</v>
      </c>
      <c r="C36" s="469">
        <v>15000000</v>
      </c>
      <c r="D36" s="407">
        <v>40969</v>
      </c>
      <c r="E36" s="407">
        <v>41000</v>
      </c>
      <c r="F36" s="407">
        <v>41030</v>
      </c>
      <c r="G36" s="407">
        <v>41061</v>
      </c>
    </row>
    <row r="37" spans="1:7" ht="22.5" x14ac:dyDescent="0.25">
      <c r="A37" s="445" t="s">
        <v>48</v>
      </c>
      <c r="B37" s="445"/>
      <c r="C37" s="464">
        <f>C38+C44+C46+C50</f>
        <v>153000000</v>
      </c>
      <c r="D37" s="413"/>
      <c r="E37" s="414"/>
      <c r="F37" s="413"/>
      <c r="G37" s="413"/>
    </row>
    <row r="38" spans="1:7" s="406" customFormat="1" x14ac:dyDescent="0.25">
      <c r="A38" s="448" t="s">
        <v>49</v>
      </c>
      <c r="B38" s="423"/>
      <c r="C38" s="466">
        <f>SUM(C39:C43)</f>
        <v>48000000</v>
      </c>
      <c r="D38" s="415"/>
      <c r="E38" s="415"/>
      <c r="F38" s="415"/>
      <c r="G38" s="415"/>
    </row>
    <row r="39" spans="1:7" x14ac:dyDescent="0.25">
      <c r="A39" s="450" t="s">
        <v>533</v>
      </c>
      <c r="B39" s="446" t="s">
        <v>534</v>
      </c>
      <c r="C39" s="466">
        <v>10000000</v>
      </c>
      <c r="D39" s="407">
        <v>41061</v>
      </c>
      <c r="E39" s="407">
        <v>41091</v>
      </c>
      <c r="F39" s="407">
        <v>41122</v>
      </c>
      <c r="G39" s="407">
        <v>41153</v>
      </c>
    </row>
    <row r="40" spans="1:7" s="406" customFormat="1" x14ac:dyDescent="0.25">
      <c r="A40" s="448" t="s">
        <v>535</v>
      </c>
      <c r="B40" s="423" t="s">
        <v>536</v>
      </c>
      <c r="C40" s="466">
        <v>5000000</v>
      </c>
      <c r="D40" s="407">
        <v>41061</v>
      </c>
      <c r="E40" s="407">
        <v>41091</v>
      </c>
      <c r="F40" s="407">
        <v>41122</v>
      </c>
      <c r="G40" s="407">
        <v>41153</v>
      </c>
    </row>
    <row r="41" spans="1:7" s="406" customFormat="1" x14ac:dyDescent="0.25">
      <c r="A41" s="448" t="s">
        <v>537</v>
      </c>
      <c r="B41" s="423" t="s">
        <v>261</v>
      </c>
      <c r="C41" s="466">
        <v>10000000</v>
      </c>
      <c r="D41" s="407">
        <v>41061</v>
      </c>
      <c r="E41" s="407">
        <v>41091</v>
      </c>
      <c r="F41" s="407">
        <v>41122</v>
      </c>
      <c r="G41" s="407">
        <v>41153</v>
      </c>
    </row>
    <row r="42" spans="1:7" s="406" customFormat="1" x14ac:dyDescent="0.25">
      <c r="A42" s="448" t="s">
        <v>538</v>
      </c>
      <c r="B42" s="423" t="s">
        <v>837</v>
      </c>
      <c r="C42" s="466">
        <v>13000000</v>
      </c>
      <c r="D42" s="407">
        <v>41061</v>
      </c>
      <c r="E42" s="407">
        <v>41091</v>
      </c>
      <c r="F42" s="407">
        <v>41122</v>
      </c>
      <c r="G42" s="407">
        <v>41153</v>
      </c>
    </row>
    <row r="43" spans="1:7" s="406" customFormat="1" x14ac:dyDescent="0.25">
      <c r="A43" s="448" t="s">
        <v>539</v>
      </c>
      <c r="B43" s="423" t="s">
        <v>232</v>
      </c>
      <c r="C43" s="466">
        <v>10000000</v>
      </c>
      <c r="D43" s="407">
        <v>41061</v>
      </c>
      <c r="E43" s="407">
        <v>41091</v>
      </c>
      <c r="F43" s="407">
        <v>41122</v>
      </c>
      <c r="G43" s="407">
        <v>41153</v>
      </c>
    </row>
    <row r="44" spans="1:7" s="406" customFormat="1" ht="40.5" customHeight="1" x14ac:dyDescent="0.25">
      <c r="A44" s="421" t="s">
        <v>60</v>
      </c>
      <c r="B44" s="423"/>
      <c r="C44" s="466">
        <f>+C45</f>
        <v>35000000</v>
      </c>
      <c r="D44" s="415"/>
      <c r="E44" s="415"/>
      <c r="F44" s="415"/>
      <c r="G44" s="415"/>
    </row>
    <row r="45" spans="1:7" s="406" customFormat="1" ht="18.75" customHeight="1" x14ac:dyDescent="0.25">
      <c r="A45" s="423" t="s">
        <v>540</v>
      </c>
      <c r="B45" s="423" t="s">
        <v>540</v>
      </c>
      <c r="C45" s="466">
        <v>35000000</v>
      </c>
      <c r="D45" s="407">
        <v>41061</v>
      </c>
      <c r="E45" s="407">
        <v>41091</v>
      </c>
      <c r="F45" s="407">
        <v>41122</v>
      </c>
      <c r="G45" s="411">
        <v>41183</v>
      </c>
    </row>
    <row r="46" spans="1:7" s="406" customFormat="1" x14ac:dyDescent="0.25">
      <c r="A46" s="421" t="s">
        <v>62</v>
      </c>
      <c r="B46" s="423"/>
      <c r="C46" s="466">
        <f>SUM(C47:C49)</f>
        <v>25000000</v>
      </c>
      <c r="D46" s="415"/>
      <c r="E46" s="415"/>
      <c r="F46" s="415"/>
      <c r="G46" s="415"/>
    </row>
    <row r="47" spans="1:7" s="406" customFormat="1" x14ac:dyDescent="0.25">
      <c r="A47" s="423" t="s">
        <v>541</v>
      </c>
      <c r="B47" s="423"/>
      <c r="C47" s="466">
        <v>15000000</v>
      </c>
      <c r="D47" s="407">
        <v>41061</v>
      </c>
      <c r="E47" s="407">
        <v>41091</v>
      </c>
      <c r="F47" s="407">
        <v>41122</v>
      </c>
      <c r="G47" s="411">
        <v>41183</v>
      </c>
    </row>
    <row r="48" spans="1:7" s="406" customFormat="1" x14ac:dyDescent="0.25">
      <c r="A48" s="423" t="s">
        <v>542</v>
      </c>
      <c r="B48" s="423"/>
      <c r="C48" s="466">
        <v>5000000</v>
      </c>
      <c r="D48" s="407">
        <v>41061</v>
      </c>
      <c r="E48" s="407">
        <v>41091</v>
      </c>
      <c r="F48" s="407">
        <v>41122</v>
      </c>
      <c r="G48" s="411">
        <v>41183</v>
      </c>
    </row>
    <row r="49" spans="1:7" s="406" customFormat="1" x14ac:dyDescent="0.25">
      <c r="A49" s="423" t="s">
        <v>262</v>
      </c>
      <c r="B49" s="423"/>
      <c r="C49" s="466">
        <v>5000000</v>
      </c>
      <c r="D49" s="407">
        <v>41061</v>
      </c>
      <c r="E49" s="407">
        <v>41091</v>
      </c>
      <c r="F49" s="407">
        <v>41122</v>
      </c>
      <c r="G49" s="411">
        <v>41183</v>
      </c>
    </row>
    <row r="50" spans="1:7" s="406" customFormat="1" x14ac:dyDescent="0.25">
      <c r="A50" s="423" t="s">
        <v>64</v>
      </c>
      <c r="B50" s="423"/>
      <c r="C50" s="466">
        <f>SUM(C51:C53)</f>
        <v>45000000</v>
      </c>
      <c r="D50" s="415"/>
      <c r="E50" s="415"/>
      <c r="F50" s="415"/>
      <c r="G50" s="415"/>
    </row>
    <row r="51" spans="1:7" s="406" customFormat="1" ht="22.5" x14ac:dyDescent="0.25">
      <c r="A51" s="423" t="s">
        <v>543</v>
      </c>
      <c r="B51" s="423" t="s">
        <v>543</v>
      </c>
      <c r="C51" s="466">
        <v>15000000</v>
      </c>
      <c r="D51" s="407">
        <v>40969</v>
      </c>
      <c r="E51" s="407">
        <v>41000</v>
      </c>
      <c r="F51" s="407">
        <v>41030</v>
      </c>
      <c r="G51" s="411">
        <v>41214</v>
      </c>
    </row>
    <row r="52" spans="1:7" s="406" customFormat="1" x14ac:dyDescent="0.25">
      <c r="A52" s="423" t="s">
        <v>544</v>
      </c>
      <c r="B52" s="423" t="s">
        <v>544</v>
      </c>
      <c r="C52" s="466">
        <v>15000000</v>
      </c>
      <c r="D52" s="407">
        <v>41091</v>
      </c>
      <c r="E52" s="407">
        <v>41122</v>
      </c>
      <c r="F52" s="407">
        <v>41153</v>
      </c>
      <c r="G52" s="411">
        <v>41183</v>
      </c>
    </row>
    <row r="53" spans="1:7" s="406" customFormat="1" x14ac:dyDescent="0.25">
      <c r="A53" s="423" t="s">
        <v>545</v>
      </c>
      <c r="B53" s="423" t="s">
        <v>545</v>
      </c>
      <c r="C53" s="466">
        <v>15000000</v>
      </c>
      <c r="D53" s="407">
        <v>41091</v>
      </c>
      <c r="E53" s="407">
        <v>41122</v>
      </c>
      <c r="F53" s="407">
        <v>41153</v>
      </c>
      <c r="G53" s="411">
        <v>41183</v>
      </c>
    </row>
    <row r="54" spans="1:7" s="406" customFormat="1" ht="22.5" x14ac:dyDescent="0.25">
      <c r="A54" s="419" t="s">
        <v>66</v>
      </c>
      <c r="B54" s="419"/>
      <c r="C54" s="464">
        <f>SUM(C55:C56)</f>
        <v>31000000</v>
      </c>
      <c r="D54" s="416"/>
      <c r="E54" s="417"/>
      <c r="F54" s="416"/>
      <c r="G54" s="416"/>
    </row>
    <row r="55" spans="1:7" s="406" customFormat="1" ht="22.5" x14ac:dyDescent="0.25">
      <c r="A55" s="448" t="s">
        <v>67</v>
      </c>
      <c r="B55" s="448" t="s">
        <v>546</v>
      </c>
      <c r="C55" s="469">
        <v>27000000</v>
      </c>
      <c r="D55" s="407">
        <v>41091</v>
      </c>
      <c r="E55" s="407">
        <v>41122</v>
      </c>
      <c r="F55" s="407">
        <v>41153</v>
      </c>
      <c r="G55" s="411">
        <v>41183</v>
      </c>
    </row>
    <row r="56" spans="1:7" s="406" customFormat="1" x14ac:dyDescent="0.25">
      <c r="A56" s="448" t="s">
        <v>75</v>
      </c>
      <c r="B56" s="448" t="s">
        <v>546</v>
      </c>
      <c r="C56" s="469">
        <v>4000000</v>
      </c>
      <c r="D56" s="407">
        <v>41091</v>
      </c>
      <c r="E56" s="407">
        <v>41122</v>
      </c>
      <c r="F56" s="407">
        <v>41153</v>
      </c>
      <c r="G56" s="411">
        <v>41183</v>
      </c>
    </row>
    <row r="57" spans="1:7" s="406" customFormat="1" ht="21" customHeight="1" x14ac:dyDescent="0.25">
      <c r="A57" s="419" t="s">
        <v>77</v>
      </c>
      <c r="B57" s="419"/>
      <c r="C57" s="470">
        <f>SUM(C58:C58)</f>
        <v>150000000</v>
      </c>
      <c r="D57" s="416"/>
      <c r="E57" s="417"/>
      <c r="F57" s="416"/>
      <c r="G57" s="416"/>
    </row>
    <row r="58" spans="1:7" s="406" customFormat="1" x14ac:dyDescent="0.25">
      <c r="A58" s="452" t="s">
        <v>78</v>
      </c>
      <c r="B58" s="426"/>
      <c r="C58" s="471">
        <v>150000000</v>
      </c>
      <c r="D58" s="415"/>
      <c r="E58" s="415"/>
      <c r="F58" s="415"/>
      <c r="G58" s="415"/>
    </row>
    <row r="59" spans="1:7" s="406" customFormat="1" x14ac:dyDescent="0.25">
      <c r="A59" s="452" t="s">
        <v>547</v>
      </c>
      <c r="B59" s="426"/>
      <c r="C59" s="472">
        <v>20000000</v>
      </c>
      <c r="D59" s="407">
        <v>41000</v>
      </c>
      <c r="E59" s="407">
        <v>41030</v>
      </c>
      <c r="F59" s="407">
        <v>41061</v>
      </c>
      <c r="G59" s="411">
        <v>41214</v>
      </c>
    </row>
    <row r="60" spans="1:7" s="406" customFormat="1" x14ac:dyDescent="0.25">
      <c r="A60" s="452" t="s">
        <v>136</v>
      </c>
      <c r="B60" s="426"/>
      <c r="C60" s="472">
        <v>25000000</v>
      </c>
      <c r="D60" s="415">
        <v>41030</v>
      </c>
      <c r="E60" s="407">
        <v>41061</v>
      </c>
      <c r="F60" s="407">
        <v>41091</v>
      </c>
      <c r="G60" s="411">
        <v>41183</v>
      </c>
    </row>
    <row r="61" spans="1:7" s="406" customFormat="1" x14ac:dyDescent="0.25">
      <c r="A61" s="452" t="s">
        <v>548</v>
      </c>
      <c r="B61" s="426"/>
      <c r="C61" s="472">
        <v>45000000</v>
      </c>
      <c r="D61" s="415">
        <v>41030</v>
      </c>
      <c r="E61" s="407">
        <v>41061</v>
      </c>
      <c r="F61" s="407">
        <v>41091</v>
      </c>
      <c r="G61" s="411">
        <v>41183</v>
      </c>
    </row>
    <row r="62" spans="1:7" s="406" customFormat="1" x14ac:dyDescent="0.25">
      <c r="A62" s="452" t="s">
        <v>519</v>
      </c>
      <c r="B62" s="426"/>
      <c r="C62" s="472">
        <v>45000000</v>
      </c>
      <c r="D62" s="407">
        <v>41000</v>
      </c>
      <c r="E62" s="407">
        <v>41030</v>
      </c>
      <c r="F62" s="407">
        <v>41061</v>
      </c>
      <c r="G62" s="411">
        <v>41214</v>
      </c>
    </row>
    <row r="63" spans="1:7" s="406" customFormat="1" x14ac:dyDescent="0.25">
      <c r="A63" s="452" t="s">
        <v>549</v>
      </c>
      <c r="B63" s="426"/>
      <c r="C63" s="472">
        <v>15000000</v>
      </c>
      <c r="D63" s="407">
        <v>41000</v>
      </c>
      <c r="E63" s="407">
        <v>41030</v>
      </c>
      <c r="F63" s="407">
        <v>41061</v>
      </c>
      <c r="G63" s="411">
        <v>41214</v>
      </c>
    </row>
    <row r="64" spans="1:7" s="406" customFormat="1" ht="21" customHeight="1" x14ac:dyDescent="0.25">
      <c r="A64" s="419" t="s">
        <v>352</v>
      </c>
      <c r="B64" s="419"/>
      <c r="C64" s="470">
        <f>C65</f>
        <v>30000000</v>
      </c>
      <c r="D64" s="416"/>
      <c r="E64" s="417"/>
      <c r="F64" s="416"/>
      <c r="G64" s="416"/>
    </row>
    <row r="65" spans="1:7" s="406" customFormat="1" ht="33.75" x14ac:dyDescent="0.25">
      <c r="A65" s="448" t="s">
        <v>550</v>
      </c>
      <c r="B65" s="448" t="s">
        <v>551</v>
      </c>
      <c r="C65" s="466">
        <v>30000000</v>
      </c>
      <c r="D65" s="407">
        <v>40969</v>
      </c>
      <c r="E65" s="407">
        <v>41000</v>
      </c>
      <c r="F65" s="407">
        <v>41030</v>
      </c>
      <c r="G65" s="407">
        <v>41061</v>
      </c>
    </row>
    <row r="66" spans="1:7" s="406" customFormat="1" ht="21" customHeight="1" x14ac:dyDescent="0.25">
      <c r="A66" s="419" t="s">
        <v>345</v>
      </c>
      <c r="B66" s="419"/>
      <c r="C66" s="470">
        <f>+C67</f>
        <v>20000000</v>
      </c>
      <c r="D66" s="416"/>
      <c r="E66" s="417"/>
      <c r="F66" s="416"/>
      <c r="G66" s="416"/>
    </row>
    <row r="67" spans="1:7" s="406" customFormat="1" ht="33.75" x14ac:dyDescent="0.25">
      <c r="A67" s="448" t="s">
        <v>552</v>
      </c>
      <c r="B67" s="423" t="s">
        <v>546</v>
      </c>
      <c r="C67" s="466">
        <f>+C68</f>
        <v>20000000</v>
      </c>
      <c r="D67" s="415"/>
      <c r="E67" s="415"/>
      <c r="F67" s="415"/>
      <c r="G67" s="415"/>
    </row>
    <row r="68" spans="1:7" s="406" customFormat="1" x14ac:dyDescent="0.25">
      <c r="A68" s="448" t="s">
        <v>553</v>
      </c>
      <c r="B68" s="423" t="s">
        <v>546</v>
      </c>
      <c r="C68" s="466">
        <v>20000000</v>
      </c>
      <c r="D68" s="415">
        <v>40940</v>
      </c>
      <c r="E68" s="407">
        <v>40969</v>
      </c>
      <c r="F68" s="407">
        <v>41000</v>
      </c>
      <c r="G68" s="407">
        <v>41030</v>
      </c>
    </row>
    <row r="69" spans="1:7" s="406" customFormat="1" ht="22.5" x14ac:dyDescent="0.25">
      <c r="A69" s="419" t="s">
        <v>357</v>
      </c>
      <c r="B69" s="419"/>
      <c r="C69" s="470">
        <f>C70+C72+C75+C77+C80+C82+C90+C92+C97</f>
        <v>985000000</v>
      </c>
      <c r="D69" s="420"/>
      <c r="E69" s="420"/>
      <c r="F69" s="420"/>
      <c r="G69" s="420"/>
    </row>
    <row r="70" spans="1:7" s="406" customFormat="1" ht="22.5" x14ac:dyDescent="0.25">
      <c r="A70" s="423" t="s">
        <v>554</v>
      </c>
      <c r="B70" s="423"/>
      <c r="C70" s="473">
        <f>+C71</f>
        <v>40000000</v>
      </c>
      <c r="D70" s="422"/>
      <c r="E70" s="422"/>
      <c r="F70" s="422"/>
      <c r="G70" s="422"/>
    </row>
    <row r="71" spans="1:7" s="406" customFormat="1" ht="26.25" customHeight="1" x14ac:dyDescent="0.25">
      <c r="A71" s="423" t="s">
        <v>555</v>
      </c>
      <c r="B71" s="423" t="s">
        <v>546</v>
      </c>
      <c r="C71" s="473">
        <v>40000000</v>
      </c>
      <c r="D71" s="415">
        <v>40940</v>
      </c>
      <c r="E71" s="407">
        <v>40969</v>
      </c>
      <c r="F71" s="407">
        <v>41000</v>
      </c>
      <c r="G71" s="407">
        <v>41030</v>
      </c>
    </row>
    <row r="72" spans="1:7" s="406" customFormat="1" ht="22.5" customHeight="1" x14ac:dyDescent="0.25">
      <c r="A72" s="423" t="s">
        <v>556</v>
      </c>
      <c r="B72" s="423"/>
      <c r="C72" s="473">
        <f>SUM(C73:C74)</f>
        <v>40000000</v>
      </c>
      <c r="D72" s="424"/>
      <c r="E72" s="424"/>
      <c r="F72" s="424"/>
      <c r="G72" s="424"/>
    </row>
    <row r="73" spans="1:7" s="406" customFormat="1" ht="22.5" customHeight="1" x14ac:dyDescent="0.25">
      <c r="A73" s="423" t="s">
        <v>557</v>
      </c>
      <c r="B73" s="423" t="s">
        <v>546</v>
      </c>
      <c r="C73" s="473">
        <v>15000000</v>
      </c>
      <c r="D73" s="407">
        <v>40969</v>
      </c>
      <c r="E73" s="407">
        <v>41000</v>
      </c>
      <c r="F73" s="407">
        <v>41030</v>
      </c>
      <c r="G73" s="407">
        <v>41061</v>
      </c>
    </row>
    <row r="74" spans="1:7" s="406" customFormat="1" ht="22.5" customHeight="1" x14ac:dyDescent="0.25">
      <c r="A74" s="423" t="s">
        <v>558</v>
      </c>
      <c r="B74" s="423" t="s">
        <v>546</v>
      </c>
      <c r="C74" s="473">
        <v>25000000</v>
      </c>
      <c r="D74" s="407">
        <v>40969</v>
      </c>
      <c r="E74" s="407">
        <v>41000</v>
      </c>
      <c r="F74" s="407">
        <v>41030</v>
      </c>
      <c r="G74" s="407">
        <v>41061</v>
      </c>
    </row>
    <row r="75" spans="1:7" s="406" customFormat="1" ht="26.25" customHeight="1" x14ac:dyDescent="0.25">
      <c r="A75" s="423" t="s">
        <v>559</v>
      </c>
      <c r="B75" s="423"/>
      <c r="C75" s="473">
        <f>+C76</f>
        <v>60000000</v>
      </c>
      <c r="D75" s="424"/>
      <c r="E75" s="424"/>
      <c r="F75" s="424"/>
      <c r="G75" s="424"/>
    </row>
    <row r="76" spans="1:7" s="406" customFormat="1" ht="49.5" customHeight="1" x14ac:dyDescent="0.25">
      <c r="A76" s="423" t="s">
        <v>560</v>
      </c>
      <c r="B76" s="423" t="s">
        <v>561</v>
      </c>
      <c r="C76" s="473">
        <v>60000000</v>
      </c>
      <c r="D76" s="415">
        <v>40940</v>
      </c>
      <c r="E76" s="407">
        <v>41000</v>
      </c>
      <c r="F76" s="407">
        <v>41030</v>
      </c>
      <c r="G76" s="407">
        <v>41091</v>
      </c>
    </row>
    <row r="77" spans="1:7" s="406" customFormat="1" ht="30.75" customHeight="1" x14ac:dyDescent="0.25">
      <c r="A77" s="423" t="s">
        <v>562</v>
      </c>
      <c r="B77" s="423"/>
      <c r="C77" s="473">
        <f>SUM(C78:C79)</f>
        <v>50000000</v>
      </c>
      <c r="D77" s="424"/>
      <c r="E77" s="424"/>
      <c r="F77" s="424"/>
      <c r="G77" s="424"/>
    </row>
    <row r="78" spans="1:7" s="406" customFormat="1" ht="30.75" customHeight="1" x14ac:dyDescent="0.25">
      <c r="A78" s="423" t="s">
        <v>563</v>
      </c>
      <c r="B78" s="423" t="s">
        <v>546</v>
      </c>
      <c r="C78" s="473">
        <v>30000000</v>
      </c>
      <c r="D78" s="407">
        <v>40969</v>
      </c>
      <c r="E78" s="407">
        <v>41000</v>
      </c>
      <c r="F78" s="407">
        <v>41030</v>
      </c>
      <c r="G78" s="407">
        <v>41061</v>
      </c>
    </row>
    <row r="79" spans="1:7" s="406" customFormat="1" ht="30.75" customHeight="1" x14ac:dyDescent="0.25">
      <c r="A79" s="423" t="s">
        <v>564</v>
      </c>
      <c r="B79" s="423" t="s">
        <v>546</v>
      </c>
      <c r="C79" s="473">
        <v>20000000</v>
      </c>
      <c r="D79" s="407">
        <v>40969</v>
      </c>
      <c r="E79" s="407">
        <v>41000</v>
      </c>
      <c r="F79" s="407">
        <v>41030</v>
      </c>
      <c r="G79" s="407">
        <v>41061</v>
      </c>
    </row>
    <row r="80" spans="1:7" s="406" customFormat="1" x14ac:dyDescent="0.25">
      <c r="A80" s="426" t="s">
        <v>565</v>
      </c>
      <c r="B80" s="426" t="s">
        <v>546</v>
      </c>
      <c r="C80" s="474">
        <v>30000000</v>
      </c>
      <c r="D80" s="415"/>
      <c r="E80" s="415"/>
      <c r="F80" s="415"/>
      <c r="G80" s="415"/>
    </row>
    <row r="81" spans="1:7" s="406" customFormat="1" x14ac:dyDescent="0.25">
      <c r="A81" s="426" t="s">
        <v>566</v>
      </c>
      <c r="B81" s="426" t="s">
        <v>546</v>
      </c>
      <c r="C81" s="418"/>
      <c r="D81" s="415">
        <v>40940</v>
      </c>
      <c r="E81" s="415">
        <v>40969</v>
      </c>
      <c r="F81" s="407">
        <v>41000</v>
      </c>
      <c r="G81" s="411">
        <v>41214</v>
      </c>
    </row>
    <row r="82" spans="1:7" s="406" customFormat="1" x14ac:dyDescent="0.25">
      <c r="A82" s="426" t="s">
        <v>364</v>
      </c>
      <c r="B82" s="426"/>
      <c r="C82" s="474">
        <f>SUM(C83:C89)</f>
        <v>450000000</v>
      </c>
      <c r="D82" s="427"/>
      <c r="E82" s="427"/>
      <c r="F82" s="427"/>
      <c r="G82" s="427"/>
    </row>
    <row r="83" spans="1:7" s="406" customFormat="1" x14ac:dyDescent="0.25">
      <c r="A83" s="426" t="s">
        <v>567</v>
      </c>
      <c r="B83" s="426" t="s">
        <v>232</v>
      </c>
      <c r="C83" s="475">
        <v>35000000</v>
      </c>
      <c r="D83" s="415">
        <v>40969</v>
      </c>
      <c r="E83" s="407">
        <v>41000</v>
      </c>
      <c r="F83" s="407">
        <v>41030</v>
      </c>
      <c r="G83" s="407">
        <v>41244</v>
      </c>
    </row>
    <row r="84" spans="1:7" s="406" customFormat="1" x14ac:dyDescent="0.25">
      <c r="A84" s="426" t="s">
        <v>567</v>
      </c>
      <c r="B84" s="426" t="s">
        <v>568</v>
      </c>
      <c r="C84" s="475">
        <v>13500000</v>
      </c>
      <c r="D84" s="428">
        <v>41000</v>
      </c>
      <c r="E84" s="428">
        <v>41030</v>
      </c>
      <c r="F84" s="407">
        <v>41061</v>
      </c>
      <c r="G84" s="407">
        <v>41244</v>
      </c>
    </row>
    <row r="85" spans="1:7" s="406" customFormat="1" x14ac:dyDescent="0.25">
      <c r="A85" s="426" t="s">
        <v>567</v>
      </c>
      <c r="B85" s="426" t="s">
        <v>569</v>
      </c>
      <c r="C85" s="475">
        <v>14000000</v>
      </c>
      <c r="D85" s="428">
        <v>41000</v>
      </c>
      <c r="E85" s="428">
        <v>41030</v>
      </c>
      <c r="F85" s="407">
        <v>41061</v>
      </c>
      <c r="G85" s="407">
        <v>41244</v>
      </c>
    </row>
    <row r="86" spans="1:7" s="406" customFormat="1" x14ac:dyDescent="0.25">
      <c r="A86" s="426" t="s">
        <v>567</v>
      </c>
      <c r="B86" s="426" t="s">
        <v>570</v>
      </c>
      <c r="C86" s="475">
        <v>35000000</v>
      </c>
      <c r="D86" s="407">
        <v>40969</v>
      </c>
      <c r="E86" s="407">
        <v>41000</v>
      </c>
      <c r="F86" s="407">
        <v>41030</v>
      </c>
      <c r="G86" s="407">
        <v>41244</v>
      </c>
    </row>
    <row r="87" spans="1:7" s="406" customFormat="1" ht="48" customHeight="1" x14ac:dyDescent="0.25">
      <c r="A87" s="426" t="s">
        <v>571</v>
      </c>
      <c r="B87" s="426" t="s">
        <v>572</v>
      </c>
      <c r="C87" s="474">
        <v>92500000</v>
      </c>
      <c r="D87" s="407">
        <v>40969</v>
      </c>
      <c r="E87" s="407">
        <v>41000</v>
      </c>
      <c r="F87" s="407">
        <v>41030</v>
      </c>
      <c r="G87" s="407">
        <v>41091</v>
      </c>
    </row>
    <row r="88" spans="1:7" s="406" customFormat="1" ht="30.75" customHeight="1" x14ac:dyDescent="0.25">
      <c r="A88" s="426" t="s">
        <v>573</v>
      </c>
      <c r="B88" s="426" t="s">
        <v>574</v>
      </c>
      <c r="C88" s="474">
        <v>90000000</v>
      </c>
      <c r="D88" s="407">
        <v>40969</v>
      </c>
      <c r="E88" s="407">
        <v>41000</v>
      </c>
      <c r="F88" s="407">
        <v>41030</v>
      </c>
      <c r="G88" s="407">
        <v>41091</v>
      </c>
    </row>
    <row r="89" spans="1:7" s="406" customFormat="1" ht="22.5" x14ac:dyDescent="0.25">
      <c r="A89" s="426" t="s">
        <v>576</v>
      </c>
      <c r="B89" s="426"/>
      <c r="C89" s="475">
        <v>170000000</v>
      </c>
      <c r="D89" s="407">
        <v>40969</v>
      </c>
      <c r="E89" s="407">
        <v>41000</v>
      </c>
      <c r="F89" s="407">
        <v>41030</v>
      </c>
      <c r="G89" s="407">
        <v>41091</v>
      </c>
    </row>
    <row r="90" spans="1:7" s="406" customFormat="1" ht="32.25" customHeight="1" x14ac:dyDescent="0.25">
      <c r="A90" s="423" t="s">
        <v>577</v>
      </c>
      <c r="B90" s="423"/>
      <c r="C90" s="475">
        <f>+C91</f>
        <v>80000000</v>
      </c>
      <c r="D90" s="425"/>
      <c r="E90" s="425"/>
      <c r="F90" s="425"/>
      <c r="G90" s="425"/>
    </row>
    <row r="91" spans="1:7" s="406" customFormat="1" ht="42.75" customHeight="1" x14ac:dyDescent="0.25">
      <c r="A91" s="423" t="s">
        <v>578</v>
      </c>
      <c r="B91" s="423"/>
      <c r="C91" s="475">
        <v>80000000</v>
      </c>
      <c r="D91" s="407">
        <v>40969</v>
      </c>
      <c r="E91" s="407">
        <v>41030</v>
      </c>
      <c r="F91" s="407">
        <v>41061</v>
      </c>
      <c r="G91" s="411">
        <v>41183</v>
      </c>
    </row>
    <row r="92" spans="1:7" s="406" customFormat="1" ht="36" customHeight="1" x14ac:dyDescent="0.25">
      <c r="A92" s="423" t="s">
        <v>365</v>
      </c>
      <c r="B92" s="423"/>
      <c r="C92" s="473">
        <f>SUM(C93:C96)</f>
        <v>220000000</v>
      </c>
      <c r="D92" s="424"/>
      <c r="E92" s="424"/>
      <c r="F92" s="424"/>
      <c r="G92" s="424"/>
    </row>
    <row r="93" spans="1:7" s="406" customFormat="1" ht="36" customHeight="1" x14ac:dyDescent="0.25">
      <c r="A93" s="423" t="s">
        <v>579</v>
      </c>
      <c r="B93" s="423"/>
      <c r="C93" s="473">
        <v>110000000</v>
      </c>
      <c r="D93" s="407">
        <v>40969</v>
      </c>
      <c r="E93" s="407">
        <v>41030</v>
      </c>
      <c r="F93" s="407">
        <v>41061</v>
      </c>
      <c r="G93" s="411">
        <v>41183</v>
      </c>
    </row>
    <row r="94" spans="1:7" s="406" customFormat="1" ht="36" customHeight="1" x14ac:dyDescent="0.25">
      <c r="A94" s="423" t="s">
        <v>580</v>
      </c>
      <c r="B94" s="423"/>
      <c r="C94" s="473">
        <v>40000000</v>
      </c>
      <c r="D94" s="407">
        <v>41000</v>
      </c>
      <c r="E94" s="407">
        <v>41030</v>
      </c>
      <c r="F94" s="407">
        <v>41061</v>
      </c>
      <c r="G94" s="411">
        <v>41183</v>
      </c>
    </row>
    <row r="95" spans="1:7" s="406" customFormat="1" ht="36" customHeight="1" x14ac:dyDescent="0.25">
      <c r="A95" s="423" t="s">
        <v>581</v>
      </c>
      <c r="B95" s="423"/>
      <c r="C95" s="473">
        <v>20000000</v>
      </c>
      <c r="D95" s="407">
        <v>41000</v>
      </c>
      <c r="E95" s="407">
        <v>41030</v>
      </c>
      <c r="F95" s="407">
        <v>41061</v>
      </c>
      <c r="G95" s="411">
        <v>41183</v>
      </c>
    </row>
    <row r="96" spans="1:7" s="406" customFormat="1" ht="36" customHeight="1" x14ac:dyDescent="0.25">
      <c r="A96" s="423" t="s">
        <v>582</v>
      </c>
      <c r="B96" s="423"/>
      <c r="C96" s="473">
        <v>50000000</v>
      </c>
      <c r="D96" s="415">
        <v>40940</v>
      </c>
      <c r="E96" s="407">
        <v>40969</v>
      </c>
      <c r="F96" s="407">
        <v>41000</v>
      </c>
      <c r="G96" s="411">
        <v>41214</v>
      </c>
    </row>
    <row r="97" spans="1:7" s="406" customFormat="1" ht="36" customHeight="1" x14ac:dyDescent="0.25">
      <c r="A97" s="423" t="s">
        <v>366</v>
      </c>
      <c r="B97" s="423"/>
      <c r="C97" s="473">
        <f>+C98</f>
        <v>15000000</v>
      </c>
      <c r="D97" s="424"/>
      <c r="E97" s="424"/>
      <c r="F97" s="424"/>
      <c r="G97" s="424"/>
    </row>
    <row r="98" spans="1:7" s="406" customFormat="1" ht="36" customHeight="1" x14ac:dyDescent="0.25">
      <c r="A98" s="423" t="s">
        <v>583</v>
      </c>
      <c r="B98" s="423" t="s">
        <v>546</v>
      </c>
      <c r="C98" s="473">
        <v>15000000</v>
      </c>
      <c r="D98" s="407">
        <v>40969</v>
      </c>
      <c r="E98" s="407">
        <v>41000</v>
      </c>
      <c r="F98" s="407">
        <v>41030</v>
      </c>
      <c r="G98" s="407">
        <v>41061</v>
      </c>
    </row>
    <row r="99" spans="1:7" s="406" customFormat="1" ht="22.5" x14ac:dyDescent="0.25">
      <c r="A99" s="419" t="s">
        <v>367</v>
      </c>
      <c r="B99" s="419"/>
      <c r="C99" s="470">
        <f>C100+C102+C104+C106+C108+C110+C112</f>
        <v>164000000</v>
      </c>
      <c r="D99" s="420"/>
      <c r="E99" s="420"/>
      <c r="F99" s="420"/>
      <c r="G99" s="420"/>
    </row>
    <row r="100" spans="1:7" s="430" customFormat="1" x14ac:dyDescent="0.25">
      <c r="A100" s="426" t="s">
        <v>584</v>
      </c>
      <c r="B100" s="451"/>
      <c r="C100" s="476">
        <f>+C101</f>
        <v>7000000</v>
      </c>
      <c r="D100" s="429"/>
      <c r="E100" s="429"/>
      <c r="F100" s="429"/>
      <c r="G100" s="429"/>
    </row>
    <row r="101" spans="1:7" s="430" customFormat="1" x14ac:dyDescent="0.25">
      <c r="A101" s="426" t="s">
        <v>585</v>
      </c>
      <c r="B101" s="452" t="s">
        <v>586</v>
      </c>
      <c r="C101" s="476">
        <v>7000000</v>
      </c>
      <c r="D101" s="407">
        <v>40969</v>
      </c>
      <c r="E101" s="407">
        <v>41000</v>
      </c>
      <c r="F101" s="407">
        <v>41030</v>
      </c>
      <c r="G101" s="407">
        <v>41061</v>
      </c>
    </row>
    <row r="102" spans="1:7" s="406" customFormat="1" ht="22.5" x14ac:dyDescent="0.25">
      <c r="A102" s="423" t="s">
        <v>368</v>
      </c>
      <c r="B102" s="423"/>
      <c r="C102" s="473">
        <f>SUM(C103:C103)</f>
        <v>45000000</v>
      </c>
      <c r="D102" s="424"/>
      <c r="E102" s="424"/>
      <c r="F102" s="424"/>
      <c r="G102" s="424"/>
    </row>
    <row r="103" spans="1:7" s="406" customFormat="1" x14ac:dyDescent="0.25">
      <c r="A103" s="423" t="s">
        <v>587</v>
      </c>
      <c r="B103" s="423" t="s">
        <v>546</v>
      </c>
      <c r="C103" s="473">
        <v>45000000</v>
      </c>
      <c r="D103" s="407">
        <v>40969</v>
      </c>
      <c r="E103" s="407">
        <v>41030</v>
      </c>
      <c r="F103" s="407">
        <v>41061</v>
      </c>
      <c r="G103" s="411">
        <v>41214</v>
      </c>
    </row>
    <row r="104" spans="1:7" s="406" customFormat="1" ht="22.5" x14ac:dyDescent="0.25">
      <c r="A104" s="423" t="s">
        <v>422</v>
      </c>
      <c r="B104" s="423"/>
      <c r="C104" s="473">
        <f>+C105</f>
        <v>38000000</v>
      </c>
      <c r="D104" s="424"/>
      <c r="E104" s="424"/>
      <c r="F104" s="424"/>
      <c r="G104" s="424"/>
    </row>
    <row r="105" spans="1:7" s="406" customFormat="1" x14ac:dyDescent="0.25">
      <c r="A105" s="423" t="s">
        <v>588</v>
      </c>
      <c r="B105" s="423" t="s">
        <v>546</v>
      </c>
      <c r="C105" s="473">
        <v>38000000</v>
      </c>
      <c r="D105" s="407">
        <v>41000</v>
      </c>
      <c r="E105" s="407">
        <v>41030</v>
      </c>
      <c r="F105" s="407">
        <v>41061</v>
      </c>
      <c r="G105" s="407">
        <v>41091</v>
      </c>
    </row>
    <row r="106" spans="1:7" s="406" customFormat="1" x14ac:dyDescent="0.25">
      <c r="A106" s="423" t="s">
        <v>589</v>
      </c>
      <c r="B106" s="423"/>
      <c r="C106" s="473">
        <f>+C107</f>
        <v>15000000</v>
      </c>
      <c r="D106" s="424"/>
      <c r="E106" s="424"/>
      <c r="F106" s="424"/>
      <c r="G106" s="424"/>
    </row>
    <row r="107" spans="1:7" s="406" customFormat="1" x14ac:dyDescent="0.25">
      <c r="A107" s="423" t="s">
        <v>590</v>
      </c>
      <c r="B107" s="423" t="s">
        <v>546</v>
      </c>
      <c r="C107" s="473">
        <v>15000000</v>
      </c>
      <c r="D107" s="415">
        <v>40940</v>
      </c>
      <c r="E107" s="407">
        <v>40969</v>
      </c>
      <c r="F107" s="407">
        <v>41000</v>
      </c>
      <c r="G107" s="407">
        <v>41030</v>
      </c>
    </row>
    <row r="108" spans="1:7" s="406" customFormat="1" x14ac:dyDescent="0.25">
      <c r="A108" s="423" t="s">
        <v>423</v>
      </c>
      <c r="B108" s="423"/>
      <c r="C108" s="473">
        <f>+C109</f>
        <v>15000000</v>
      </c>
      <c r="D108" s="424"/>
      <c r="E108" s="424"/>
      <c r="F108" s="424"/>
      <c r="G108" s="424"/>
    </row>
    <row r="109" spans="1:7" s="406" customFormat="1" x14ac:dyDescent="0.25">
      <c r="A109" s="423" t="s">
        <v>591</v>
      </c>
      <c r="B109" s="423" t="s">
        <v>546</v>
      </c>
      <c r="C109" s="473">
        <v>15000000</v>
      </c>
      <c r="D109" s="407">
        <v>40969</v>
      </c>
      <c r="E109" s="407">
        <v>41000</v>
      </c>
      <c r="F109" s="407">
        <v>41030</v>
      </c>
      <c r="G109" s="407">
        <v>41061</v>
      </c>
    </row>
    <row r="110" spans="1:7" s="406" customFormat="1" ht="22.5" x14ac:dyDescent="0.25">
      <c r="A110" s="423" t="s">
        <v>424</v>
      </c>
      <c r="B110" s="453"/>
      <c r="C110" s="473">
        <f>+C111</f>
        <v>9000000</v>
      </c>
      <c r="D110" s="424"/>
      <c r="E110" s="424"/>
      <c r="F110" s="424"/>
      <c r="G110" s="424"/>
    </row>
    <row r="111" spans="1:7" s="406" customFormat="1" x14ac:dyDescent="0.25">
      <c r="A111" s="423" t="s">
        <v>592</v>
      </c>
      <c r="B111" s="423" t="s">
        <v>546</v>
      </c>
      <c r="C111" s="473">
        <v>9000000</v>
      </c>
      <c r="D111" s="415">
        <v>40940</v>
      </c>
      <c r="E111" s="415">
        <v>40969</v>
      </c>
      <c r="F111" s="407">
        <v>41000</v>
      </c>
      <c r="G111" s="407">
        <v>41030</v>
      </c>
    </row>
    <row r="112" spans="1:7" s="406" customFormat="1" ht="22.5" x14ac:dyDescent="0.2">
      <c r="A112" s="454" t="s">
        <v>425</v>
      </c>
      <c r="B112" s="454"/>
      <c r="C112" s="477">
        <f>SUM(C113:C113)</f>
        <v>35000000</v>
      </c>
      <c r="D112" s="431"/>
      <c r="E112" s="431"/>
      <c r="F112" s="431"/>
      <c r="G112" s="431"/>
    </row>
    <row r="113" spans="1:7" s="406" customFormat="1" ht="20.100000000000001" customHeight="1" x14ac:dyDescent="0.2">
      <c r="A113" s="423" t="s">
        <v>593</v>
      </c>
      <c r="B113" s="423" t="s">
        <v>546</v>
      </c>
      <c r="C113" s="477">
        <v>35000000</v>
      </c>
      <c r="D113" s="425" t="s">
        <v>871</v>
      </c>
      <c r="E113" s="425" t="s">
        <v>440</v>
      </c>
      <c r="F113" s="407">
        <v>41030</v>
      </c>
      <c r="G113" s="407">
        <v>41061</v>
      </c>
    </row>
    <row r="114" spans="1:7" s="406" customFormat="1" ht="39" customHeight="1" x14ac:dyDescent="0.25">
      <c r="A114" s="455" t="s">
        <v>344</v>
      </c>
      <c r="B114" s="455"/>
      <c r="C114" s="478">
        <f>C115+C117</f>
        <v>70000000</v>
      </c>
      <c r="D114" s="432"/>
      <c r="E114" s="432"/>
      <c r="F114" s="432"/>
      <c r="G114" s="432"/>
    </row>
    <row r="115" spans="1:7" s="406" customFormat="1" ht="27.75" customHeight="1" x14ac:dyDescent="0.2">
      <c r="A115" s="423" t="s">
        <v>594</v>
      </c>
      <c r="B115" s="456"/>
      <c r="C115" s="477">
        <f>+C116</f>
        <v>40000000</v>
      </c>
      <c r="D115" s="431"/>
      <c r="E115" s="431"/>
      <c r="F115" s="431"/>
      <c r="G115" s="431"/>
    </row>
    <row r="116" spans="1:7" s="406" customFormat="1" ht="27.75" customHeight="1" x14ac:dyDescent="0.2">
      <c r="A116" s="423" t="s">
        <v>595</v>
      </c>
      <c r="B116" s="423" t="s">
        <v>546</v>
      </c>
      <c r="C116" s="477">
        <v>40000000</v>
      </c>
      <c r="D116" s="425">
        <v>40969</v>
      </c>
      <c r="E116" s="425">
        <v>41000</v>
      </c>
      <c r="F116" s="407">
        <v>41030</v>
      </c>
      <c r="G116" s="407">
        <v>41061</v>
      </c>
    </row>
    <row r="117" spans="1:7" s="406" customFormat="1" ht="27.75" customHeight="1" x14ac:dyDescent="0.2">
      <c r="A117" s="423" t="s">
        <v>596</v>
      </c>
      <c r="B117" s="456"/>
      <c r="C117" s="477">
        <f>+C118</f>
        <v>30000000</v>
      </c>
      <c r="D117" s="431"/>
      <c r="E117" s="431"/>
      <c r="F117" s="431"/>
      <c r="G117" s="431"/>
    </row>
    <row r="118" spans="1:7" s="406" customFormat="1" ht="27.75" customHeight="1" x14ac:dyDescent="0.2">
      <c r="A118" s="423" t="s">
        <v>597</v>
      </c>
      <c r="B118" s="423" t="s">
        <v>546</v>
      </c>
      <c r="C118" s="477">
        <v>30000000</v>
      </c>
      <c r="D118" s="425">
        <v>41000</v>
      </c>
      <c r="E118" s="407">
        <v>41030</v>
      </c>
      <c r="F118" s="425">
        <v>41061</v>
      </c>
      <c r="G118" s="407">
        <v>41091</v>
      </c>
    </row>
    <row r="119" spans="1:7" s="406" customFormat="1" ht="22.5" x14ac:dyDescent="0.25">
      <c r="A119" s="455" t="s">
        <v>222</v>
      </c>
      <c r="B119" s="455"/>
      <c r="C119" s="478">
        <f>C120+C126+C147</f>
        <v>50000000</v>
      </c>
      <c r="D119" s="432"/>
      <c r="E119" s="432"/>
      <c r="F119" s="432"/>
      <c r="G119" s="432"/>
    </row>
    <row r="120" spans="1:7" s="406" customFormat="1" x14ac:dyDescent="0.25">
      <c r="A120" s="457" t="s">
        <v>428</v>
      </c>
      <c r="B120" s="457"/>
      <c r="C120" s="479">
        <f>SUM(C121:C125)</f>
        <v>10000000</v>
      </c>
      <c r="D120" s="433"/>
      <c r="E120" s="433"/>
      <c r="F120" s="433"/>
      <c r="G120" s="433"/>
    </row>
    <row r="121" spans="1:7" s="406" customFormat="1" x14ac:dyDescent="0.25">
      <c r="A121" s="457" t="s">
        <v>261</v>
      </c>
      <c r="B121" s="457" t="s">
        <v>261</v>
      </c>
      <c r="C121" s="479">
        <v>2000000</v>
      </c>
      <c r="D121" s="433">
        <v>41000</v>
      </c>
      <c r="E121" s="407">
        <v>41030</v>
      </c>
      <c r="F121" s="407">
        <v>41030</v>
      </c>
      <c r="G121" s="407">
        <v>41061</v>
      </c>
    </row>
    <row r="122" spans="1:7" s="406" customFormat="1" x14ac:dyDescent="0.25">
      <c r="A122" s="457" t="s">
        <v>515</v>
      </c>
      <c r="B122" s="457" t="s">
        <v>515</v>
      </c>
      <c r="C122" s="479">
        <v>2000000</v>
      </c>
      <c r="D122" s="433">
        <v>41000</v>
      </c>
      <c r="E122" s="407">
        <v>41030</v>
      </c>
      <c r="F122" s="407">
        <v>41030</v>
      </c>
      <c r="G122" s="407">
        <v>41061</v>
      </c>
    </row>
    <row r="123" spans="1:7" s="406" customFormat="1" x14ac:dyDescent="0.25">
      <c r="A123" s="457" t="s">
        <v>232</v>
      </c>
      <c r="B123" s="457" t="s">
        <v>232</v>
      </c>
      <c r="C123" s="479">
        <v>2000000</v>
      </c>
      <c r="D123" s="433">
        <v>41000</v>
      </c>
      <c r="E123" s="407">
        <v>41030</v>
      </c>
      <c r="F123" s="407">
        <v>41030</v>
      </c>
      <c r="G123" s="407">
        <v>41061</v>
      </c>
    </row>
    <row r="124" spans="1:7" s="406" customFormat="1" x14ac:dyDescent="0.25">
      <c r="A124" s="457" t="s">
        <v>540</v>
      </c>
      <c r="B124" s="457" t="s">
        <v>540</v>
      </c>
      <c r="C124" s="479">
        <v>2000000</v>
      </c>
      <c r="D124" s="433">
        <v>41000</v>
      </c>
      <c r="E124" s="407">
        <v>41030</v>
      </c>
      <c r="F124" s="407">
        <v>41030</v>
      </c>
      <c r="G124" s="407">
        <v>41061</v>
      </c>
    </row>
    <row r="125" spans="1:7" s="406" customFormat="1" x14ac:dyDescent="0.25">
      <c r="A125" s="457" t="s">
        <v>262</v>
      </c>
      <c r="B125" s="457" t="s">
        <v>262</v>
      </c>
      <c r="C125" s="479">
        <v>2000000</v>
      </c>
      <c r="D125" s="433">
        <v>41000</v>
      </c>
      <c r="E125" s="407">
        <v>41030</v>
      </c>
      <c r="F125" s="407">
        <v>41030</v>
      </c>
      <c r="G125" s="407">
        <v>41061</v>
      </c>
    </row>
    <row r="126" spans="1:7" s="406" customFormat="1" x14ac:dyDescent="0.25">
      <c r="A126" s="423" t="s">
        <v>427</v>
      </c>
      <c r="B126" s="423"/>
      <c r="C126" s="466">
        <v>30000000</v>
      </c>
      <c r="D126" s="434"/>
      <c r="E126" s="434"/>
      <c r="F126" s="434"/>
      <c r="G126" s="434"/>
    </row>
    <row r="127" spans="1:7" s="406" customFormat="1" x14ac:dyDescent="0.25">
      <c r="A127" s="426" t="s">
        <v>598</v>
      </c>
      <c r="B127" s="423"/>
      <c r="C127" s="471">
        <f>SUM(C128:C133)</f>
        <v>21000000</v>
      </c>
      <c r="D127" s="435"/>
      <c r="E127" s="435"/>
      <c r="F127" s="435"/>
      <c r="G127" s="435"/>
    </row>
    <row r="128" spans="1:7" s="406" customFormat="1" x14ac:dyDescent="0.25">
      <c r="A128" s="438" t="s">
        <v>261</v>
      </c>
      <c r="B128" s="438" t="s">
        <v>599</v>
      </c>
      <c r="C128" s="472">
        <v>3500000</v>
      </c>
      <c r="D128" s="407">
        <v>40969</v>
      </c>
      <c r="E128" s="407">
        <v>41000</v>
      </c>
      <c r="F128" s="407">
        <v>41030</v>
      </c>
      <c r="G128" s="407">
        <v>41091</v>
      </c>
    </row>
    <row r="129" spans="1:7" s="406" customFormat="1" x14ac:dyDescent="0.25">
      <c r="A129" s="438" t="s">
        <v>515</v>
      </c>
      <c r="B129" s="438" t="s">
        <v>599</v>
      </c>
      <c r="C129" s="472">
        <v>3500000</v>
      </c>
      <c r="D129" s="436"/>
      <c r="E129" s="436"/>
      <c r="F129" s="436"/>
      <c r="G129" s="436"/>
    </row>
    <row r="130" spans="1:7" s="406" customFormat="1" x14ac:dyDescent="0.25">
      <c r="A130" s="438" t="s">
        <v>232</v>
      </c>
      <c r="B130" s="438" t="s">
        <v>599</v>
      </c>
      <c r="C130" s="472">
        <v>3500000</v>
      </c>
      <c r="D130" s="436">
        <v>40969</v>
      </c>
      <c r="E130" s="407">
        <v>41000</v>
      </c>
      <c r="F130" s="407">
        <v>41030</v>
      </c>
      <c r="G130" s="407">
        <v>41091</v>
      </c>
    </row>
    <row r="131" spans="1:7" s="406" customFormat="1" x14ac:dyDescent="0.25">
      <c r="A131" s="438" t="s">
        <v>540</v>
      </c>
      <c r="B131" s="438" t="s">
        <v>599</v>
      </c>
      <c r="C131" s="472">
        <v>3500000</v>
      </c>
      <c r="D131" s="436">
        <v>40969</v>
      </c>
      <c r="E131" s="407">
        <v>41000</v>
      </c>
      <c r="F131" s="407">
        <v>41030</v>
      </c>
      <c r="G131" s="407">
        <v>41091</v>
      </c>
    </row>
    <row r="132" spans="1:7" s="406" customFormat="1" x14ac:dyDescent="0.25">
      <c r="A132" s="438" t="s">
        <v>262</v>
      </c>
      <c r="B132" s="438" t="s">
        <v>599</v>
      </c>
      <c r="C132" s="472">
        <v>3500000</v>
      </c>
      <c r="D132" s="436">
        <v>40969</v>
      </c>
      <c r="E132" s="407">
        <v>41000</v>
      </c>
      <c r="F132" s="407">
        <v>41030</v>
      </c>
      <c r="G132" s="407">
        <v>41091</v>
      </c>
    </row>
    <row r="133" spans="1:7" s="406" customFormat="1" x14ac:dyDescent="0.25">
      <c r="A133" s="438" t="s">
        <v>259</v>
      </c>
      <c r="B133" s="438" t="s">
        <v>599</v>
      </c>
      <c r="C133" s="472">
        <v>3500000</v>
      </c>
      <c r="D133" s="436">
        <v>40969</v>
      </c>
      <c r="E133" s="407">
        <v>41000</v>
      </c>
      <c r="F133" s="407">
        <v>41030</v>
      </c>
      <c r="G133" s="407">
        <v>41091</v>
      </c>
    </row>
    <row r="134" spans="1:7" s="406" customFormat="1" x14ac:dyDescent="0.25">
      <c r="A134" s="423" t="s">
        <v>600</v>
      </c>
      <c r="B134" s="423"/>
      <c r="C134" s="465">
        <f>SUM(C135:C139)</f>
        <v>7500000</v>
      </c>
      <c r="D134" s="434"/>
      <c r="E134" s="434"/>
      <c r="F134" s="434"/>
      <c r="G134" s="434"/>
    </row>
    <row r="135" spans="1:7" s="406" customFormat="1" x14ac:dyDescent="0.25">
      <c r="A135" s="457" t="s">
        <v>261</v>
      </c>
      <c r="B135" s="457" t="s">
        <v>261</v>
      </c>
      <c r="C135" s="466">
        <v>1500000</v>
      </c>
      <c r="D135" s="407">
        <v>41030</v>
      </c>
      <c r="E135" s="407">
        <v>41061</v>
      </c>
      <c r="F135" s="407">
        <v>41091</v>
      </c>
      <c r="G135" s="407">
        <v>41153</v>
      </c>
    </row>
    <row r="136" spans="1:7" s="406" customFormat="1" x14ac:dyDescent="0.25">
      <c r="A136" s="457" t="s">
        <v>515</v>
      </c>
      <c r="B136" s="457" t="s">
        <v>515</v>
      </c>
      <c r="C136" s="466">
        <v>1500000</v>
      </c>
      <c r="D136" s="407">
        <v>41030</v>
      </c>
      <c r="E136" s="407">
        <v>41061</v>
      </c>
      <c r="F136" s="407">
        <v>41091</v>
      </c>
      <c r="G136" s="407">
        <v>41153</v>
      </c>
    </row>
    <row r="137" spans="1:7" s="406" customFormat="1" x14ac:dyDescent="0.25">
      <c r="A137" s="457" t="s">
        <v>232</v>
      </c>
      <c r="B137" s="457" t="s">
        <v>232</v>
      </c>
      <c r="C137" s="466">
        <v>1500000</v>
      </c>
      <c r="D137" s="407">
        <v>41030</v>
      </c>
      <c r="E137" s="407">
        <v>41061</v>
      </c>
      <c r="F137" s="407">
        <v>41091</v>
      </c>
      <c r="G137" s="407">
        <v>41153</v>
      </c>
    </row>
    <row r="138" spans="1:7" s="406" customFormat="1" x14ac:dyDescent="0.25">
      <c r="A138" s="457" t="s">
        <v>540</v>
      </c>
      <c r="B138" s="457" t="s">
        <v>540</v>
      </c>
      <c r="C138" s="466">
        <v>1500000</v>
      </c>
      <c r="D138" s="407">
        <v>41030</v>
      </c>
      <c r="E138" s="407">
        <v>41061</v>
      </c>
      <c r="F138" s="407">
        <v>41091</v>
      </c>
      <c r="G138" s="407">
        <v>41153</v>
      </c>
    </row>
    <row r="139" spans="1:7" s="406" customFormat="1" x14ac:dyDescent="0.25">
      <c r="A139" s="457" t="s">
        <v>262</v>
      </c>
      <c r="B139" s="457" t="s">
        <v>262</v>
      </c>
      <c r="C139" s="466">
        <v>1500000</v>
      </c>
      <c r="D139" s="407">
        <v>41030</v>
      </c>
      <c r="E139" s="407">
        <v>41061</v>
      </c>
      <c r="F139" s="407">
        <v>41091</v>
      </c>
      <c r="G139" s="407">
        <v>41153</v>
      </c>
    </row>
    <row r="140" spans="1:7" s="406" customFormat="1" x14ac:dyDescent="0.25">
      <c r="A140" s="457" t="s">
        <v>601</v>
      </c>
      <c r="B140" s="423"/>
      <c r="C140" s="465">
        <f>SUM(C141:C145)</f>
        <v>1500000</v>
      </c>
      <c r="D140" s="434"/>
      <c r="E140" s="434"/>
      <c r="F140" s="434"/>
      <c r="G140" s="434"/>
    </row>
    <row r="141" spans="1:7" s="406" customFormat="1" x14ac:dyDescent="0.25">
      <c r="A141" s="457" t="s">
        <v>261</v>
      </c>
      <c r="B141" s="457" t="s">
        <v>261</v>
      </c>
      <c r="C141" s="466">
        <v>300000</v>
      </c>
      <c r="D141" s="407">
        <v>41030</v>
      </c>
      <c r="E141" s="407">
        <v>41061</v>
      </c>
      <c r="F141" s="407">
        <v>41091</v>
      </c>
      <c r="G141" s="407">
        <v>41153</v>
      </c>
    </row>
    <row r="142" spans="1:7" s="406" customFormat="1" x14ac:dyDescent="0.25">
      <c r="A142" s="457" t="s">
        <v>515</v>
      </c>
      <c r="B142" s="457" t="s">
        <v>515</v>
      </c>
      <c r="C142" s="466">
        <v>300000</v>
      </c>
      <c r="D142" s="407">
        <v>41030</v>
      </c>
      <c r="E142" s="407">
        <v>41061</v>
      </c>
      <c r="F142" s="407">
        <v>41091</v>
      </c>
      <c r="G142" s="407">
        <v>41153</v>
      </c>
    </row>
    <row r="143" spans="1:7" s="406" customFormat="1" x14ac:dyDescent="0.25">
      <c r="A143" s="457" t="s">
        <v>232</v>
      </c>
      <c r="B143" s="457" t="s">
        <v>232</v>
      </c>
      <c r="C143" s="466">
        <v>300000</v>
      </c>
      <c r="D143" s="407">
        <v>41030</v>
      </c>
      <c r="E143" s="407">
        <v>41061</v>
      </c>
      <c r="F143" s="407">
        <v>41091</v>
      </c>
      <c r="G143" s="407">
        <v>41153</v>
      </c>
    </row>
    <row r="144" spans="1:7" s="406" customFormat="1" x14ac:dyDescent="0.25">
      <c r="A144" s="457" t="s">
        <v>540</v>
      </c>
      <c r="B144" s="457" t="s">
        <v>540</v>
      </c>
      <c r="C144" s="466">
        <v>300000</v>
      </c>
      <c r="D144" s="407">
        <v>41030</v>
      </c>
      <c r="E144" s="407">
        <v>41061</v>
      </c>
      <c r="F144" s="407">
        <v>41091</v>
      </c>
      <c r="G144" s="407">
        <v>41153</v>
      </c>
    </row>
    <row r="145" spans="1:7" s="406" customFormat="1" x14ac:dyDescent="0.25">
      <c r="A145" s="457" t="s">
        <v>262</v>
      </c>
      <c r="B145" s="457" t="s">
        <v>262</v>
      </c>
      <c r="C145" s="466">
        <v>300000</v>
      </c>
      <c r="D145" s="407">
        <v>41030</v>
      </c>
      <c r="E145" s="407">
        <v>41061</v>
      </c>
      <c r="F145" s="407">
        <v>41091</v>
      </c>
      <c r="G145" s="407">
        <v>41153</v>
      </c>
    </row>
    <row r="146" spans="1:7" s="406" customFormat="1" x14ac:dyDescent="0.25">
      <c r="A146" s="457"/>
      <c r="B146" s="457"/>
      <c r="C146" s="466"/>
      <c r="D146" s="434"/>
      <c r="E146" s="434"/>
      <c r="F146" s="434"/>
      <c r="G146" s="434"/>
    </row>
    <row r="147" spans="1:7" s="406" customFormat="1" x14ac:dyDescent="0.25">
      <c r="A147" s="423" t="s">
        <v>429</v>
      </c>
      <c r="B147" s="423"/>
      <c r="C147" s="466">
        <f>SUM(C148:C152)</f>
        <v>10000000</v>
      </c>
      <c r="D147" s="434"/>
      <c r="E147" s="434"/>
      <c r="F147" s="434"/>
      <c r="G147" s="434"/>
    </row>
    <row r="148" spans="1:7" s="406" customFormat="1" x14ac:dyDescent="0.25">
      <c r="A148" s="438" t="s">
        <v>261</v>
      </c>
      <c r="B148" s="438" t="s">
        <v>599</v>
      </c>
      <c r="C148" s="472">
        <v>2000000</v>
      </c>
      <c r="D148" s="407">
        <v>41061</v>
      </c>
      <c r="E148" s="407">
        <v>41091</v>
      </c>
      <c r="F148" s="407">
        <v>41122</v>
      </c>
      <c r="G148" s="407">
        <v>41244</v>
      </c>
    </row>
    <row r="149" spans="1:7" s="406" customFormat="1" x14ac:dyDescent="0.25">
      <c r="A149" s="438" t="s">
        <v>232</v>
      </c>
      <c r="B149" s="438" t="s">
        <v>599</v>
      </c>
      <c r="C149" s="472">
        <v>2000000</v>
      </c>
      <c r="D149" s="407">
        <v>41061</v>
      </c>
      <c r="E149" s="407">
        <v>41091</v>
      </c>
      <c r="F149" s="407">
        <v>41122</v>
      </c>
      <c r="G149" s="407">
        <v>41244</v>
      </c>
    </row>
    <row r="150" spans="1:7" s="406" customFormat="1" x14ac:dyDescent="0.25">
      <c r="A150" s="438" t="s">
        <v>540</v>
      </c>
      <c r="B150" s="438" t="s">
        <v>599</v>
      </c>
      <c r="C150" s="472">
        <v>2000000</v>
      </c>
      <c r="D150" s="407">
        <v>41061</v>
      </c>
      <c r="E150" s="407">
        <v>41091</v>
      </c>
      <c r="F150" s="407">
        <v>41122</v>
      </c>
      <c r="G150" s="407">
        <v>41244</v>
      </c>
    </row>
    <row r="151" spans="1:7" s="406" customFormat="1" x14ac:dyDescent="0.25">
      <c r="A151" s="438" t="s">
        <v>262</v>
      </c>
      <c r="B151" s="438" t="s">
        <v>599</v>
      </c>
      <c r="C151" s="472">
        <v>2000000</v>
      </c>
      <c r="D151" s="407">
        <v>41061</v>
      </c>
      <c r="E151" s="407">
        <v>41091</v>
      </c>
      <c r="F151" s="407">
        <v>41122</v>
      </c>
      <c r="G151" s="407">
        <v>41244</v>
      </c>
    </row>
    <row r="152" spans="1:7" s="406" customFormat="1" x14ac:dyDescent="0.25">
      <c r="A152" s="438" t="s">
        <v>259</v>
      </c>
      <c r="B152" s="438" t="s">
        <v>599</v>
      </c>
      <c r="C152" s="472">
        <v>2000000</v>
      </c>
      <c r="D152" s="407">
        <v>41061</v>
      </c>
      <c r="E152" s="407">
        <v>41091</v>
      </c>
      <c r="F152" s="407">
        <v>41122</v>
      </c>
      <c r="G152" s="407">
        <v>41244</v>
      </c>
    </row>
    <row r="153" spans="1:7" s="406" customFormat="1" x14ac:dyDescent="0.25">
      <c r="A153" s="423"/>
      <c r="B153" s="423"/>
      <c r="C153" s="466"/>
      <c r="D153" s="434"/>
      <c r="E153" s="434"/>
      <c r="F153" s="434"/>
      <c r="G153" s="434"/>
    </row>
    <row r="154" spans="1:7" s="406" customFormat="1" x14ac:dyDescent="0.25">
      <c r="A154" s="423"/>
      <c r="B154" s="423"/>
      <c r="C154" s="466"/>
      <c r="D154" s="434"/>
      <c r="E154" s="434"/>
      <c r="F154" s="434"/>
      <c r="G154" s="434"/>
    </row>
    <row r="155" spans="1:7" s="406" customFormat="1" ht="22.5" x14ac:dyDescent="0.25">
      <c r="A155" s="455" t="s">
        <v>271</v>
      </c>
      <c r="B155" s="455"/>
      <c r="C155" s="480">
        <f>C156+C159+C167</f>
        <v>180000000</v>
      </c>
      <c r="D155" s="437"/>
      <c r="E155" s="437"/>
      <c r="F155" s="437"/>
      <c r="G155" s="437"/>
    </row>
    <row r="156" spans="1:7" s="406" customFormat="1" x14ac:dyDescent="0.25">
      <c r="A156" s="438" t="s">
        <v>430</v>
      </c>
      <c r="B156" s="438"/>
      <c r="C156" s="481">
        <f>SUM(C157:C158)</f>
        <v>65000000</v>
      </c>
      <c r="D156" s="439"/>
      <c r="E156" s="439"/>
      <c r="F156" s="439"/>
      <c r="G156" s="439"/>
    </row>
    <row r="157" spans="1:7" s="406" customFormat="1" x14ac:dyDescent="0.25">
      <c r="A157" s="438" t="s">
        <v>602</v>
      </c>
      <c r="B157" s="438" t="s">
        <v>599</v>
      </c>
      <c r="C157" s="481">
        <v>25000000</v>
      </c>
      <c r="D157" s="407">
        <v>40969</v>
      </c>
      <c r="E157" s="407">
        <v>41000</v>
      </c>
      <c r="F157" s="407">
        <v>41030</v>
      </c>
      <c r="G157" s="407">
        <v>41061</v>
      </c>
    </row>
    <row r="158" spans="1:7" s="406" customFormat="1" x14ac:dyDescent="0.25">
      <c r="A158" s="438" t="s">
        <v>603</v>
      </c>
      <c r="B158" s="438" t="s">
        <v>599</v>
      </c>
      <c r="C158" s="481">
        <v>40000000</v>
      </c>
      <c r="D158" s="407">
        <v>40969</v>
      </c>
      <c r="E158" s="407">
        <v>41000</v>
      </c>
      <c r="F158" s="407">
        <v>41030</v>
      </c>
      <c r="G158" s="407">
        <v>41061</v>
      </c>
    </row>
    <row r="159" spans="1:7" s="406" customFormat="1" x14ac:dyDescent="0.25">
      <c r="A159" s="457" t="s">
        <v>282</v>
      </c>
      <c r="B159" s="440"/>
      <c r="C159" s="482">
        <f>SUM(C160:C166)</f>
        <v>45000000</v>
      </c>
      <c r="D159" s="439"/>
      <c r="E159" s="439"/>
      <c r="F159" s="439"/>
      <c r="G159" s="439"/>
    </row>
    <row r="160" spans="1:7" s="406" customFormat="1" x14ac:dyDescent="0.25">
      <c r="A160" s="438" t="s">
        <v>261</v>
      </c>
      <c r="B160" s="438" t="s">
        <v>599</v>
      </c>
      <c r="C160" s="472">
        <v>6500000</v>
      </c>
      <c r="D160" s="407">
        <v>41061</v>
      </c>
      <c r="E160" s="407">
        <v>41091</v>
      </c>
      <c r="F160" s="407">
        <v>41122</v>
      </c>
      <c r="G160" s="407">
        <v>41244</v>
      </c>
    </row>
    <row r="161" spans="1:7" s="406" customFormat="1" x14ac:dyDescent="0.25">
      <c r="A161" s="438" t="s">
        <v>232</v>
      </c>
      <c r="B161" s="438" t="s">
        <v>599</v>
      </c>
      <c r="C161" s="472">
        <v>6500000</v>
      </c>
      <c r="D161" s="407">
        <v>41061</v>
      </c>
      <c r="E161" s="407">
        <v>41091</v>
      </c>
      <c r="F161" s="407">
        <v>41122</v>
      </c>
      <c r="G161" s="407">
        <v>41244</v>
      </c>
    </row>
    <row r="162" spans="1:7" s="406" customFormat="1" x14ac:dyDescent="0.25">
      <c r="A162" s="438" t="s">
        <v>540</v>
      </c>
      <c r="B162" s="438" t="s">
        <v>599</v>
      </c>
      <c r="C162" s="472">
        <v>6500000</v>
      </c>
      <c r="D162" s="407">
        <v>41061</v>
      </c>
      <c r="E162" s="407">
        <v>41091</v>
      </c>
      <c r="F162" s="407">
        <v>41122</v>
      </c>
      <c r="G162" s="407">
        <v>41244</v>
      </c>
    </row>
    <row r="163" spans="1:7" s="406" customFormat="1" x14ac:dyDescent="0.25">
      <c r="A163" s="438" t="s">
        <v>262</v>
      </c>
      <c r="B163" s="438" t="s">
        <v>599</v>
      </c>
      <c r="C163" s="472">
        <v>6500000</v>
      </c>
      <c r="D163" s="407">
        <v>41061</v>
      </c>
      <c r="E163" s="407">
        <v>41091</v>
      </c>
      <c r="F163" s="407">
        <v>41122</v>
      </c>
      <c r="G163" s="407">
        <v>41244</v>
      </c>
    </row>
    <row r="164" spans="1:7" s="406" customFormat="1" x14ac:dyDescent="0.25">
      <c r="A164" s="438" t="s">
        <v>259</v>
      </c>
      <c r="B164" s="438" t="s">
        <v>599</v>
      </c>
      <c r="C164" s="472">
        <v>6500000</v>
      </c>
      <c r="D164" s="407">
        <v>41061</v>
      </c>
      <c r="E164" s="407">
        <v>41091</v>
      </c>
      <c r="F164" s="407">
        <v>41122</v>
      </c>
      <c r="G164" s="407">
        <v>41244</v>
      </c>
    </row>
    <row r="165" spans="1:7" s="406" customFormat="1" x14ac:dyDescent="0.25">
      <c r="A165" s="438" t="s">
        <v>249</v>
      </c>
      <c r="B165" s="438" t="s">
        <v>599</v>
      </c>
      <c r="C165" s="472">
        <v>6500000</v>
      </c>
      <c r="D165" s="407">
        <v>41061</v>
      </c>
      <c r="E165" s="407">
        <v>41091</v>
      </c>
      <c r="F165" s="407">
        <v>41122</v>
      </c>
      <c r="G165" s="407">
        <v>41244</v>
      </c>
    </row>
    <row r="166" spans="1:7" s="406" customFormat="1" x14ac:dyDescent="0.25">
      <c r="A166" s="438" t="s">
        <v>258</v>
      </c>
      <c r="B166" s="438" t="s">
        <v>599</v>
      </c>
      <c r="C166" s="472">
        <v>6000000</v>
      </c>
      <c r="D166" s="407">
        <v>41061</v>
      </c>
      <c r="E166" s="407">
        <v>41091</v>
      </c>
      <c r="F166" s="407">
        <v>41122</v>
      </c>
      <c r="G166" s="407">
        <v>41244</v>
      </c>
    </row>
    <row r="167" spans="1:7" s="406" customFormat="1" ht="22.5" x14ac:dyDescent="0.25">
      <c r="A167" s="457" t="s">
        <v>431</v>
      </c>
      <c r="B167" s="457"/>
      <c r="C167" s="483">
        <v>70000000</v>
      </c>
      <c r="D167" s="441"/>
      <c r="E167" s="441"/>
      <c r="F167" s="441"/>
      <c r="G167" s="441"/>
    </row>
    <row r="168" spans="1:7" s="406" customFormat="1" ht="22.5" x14ac:dyDescent="0.25">
      <c r="A168" s="457" t="s">
        <v>431</v>
      </c>
      <c r="B168" s="438" t="s">
        <v>599</v>
      </c>
      <c r="C168" s="483">
        <v>70000000</v>
      </c>
      <c r="D168" s="407">
        <v>41030</v>
      </c>
      <c r="E168" s="407">
        <v>41091</v>
      </c>
      <c r="F168" s="407">
        <v>41122</v>
      </c>
      <c r="G168" s="407">
        <v>41244</v>
      </c>
    </row>
    <row r="169" spans="1:7" s="406" customFormat="1" x14ac:dyDescent="0.25">
      <c r="A169" s="455" t="s">
        <v>1089</v>
      </c>
      <c r="B169" s="455"/>
      <c r="C169" s="480">
        <f>SUM(C170:C181)</f>
        <v>297000000</v>
      </c>
      <c r="D169" s="437"/>
      <c r="E169" s="437"/>
      <c r="F169" s="437"/>
      <c r="G169" s="437"/>
    </row>
    <row r="170" spans="1:7" s="406" customFormat="1" x14ac:dyDescent="0.25">
      <c r="A170" s="438" t="s">
        <v>1090</v>
      </c>
      <c r="B170" s="438"/>
      <c r="C170" s="481">
        <v>60000000</v>
      </c>
      <c r="D170" s="407">
        <v>40969</v>
      </c>
      <c r="E170" s="407">
        <v>41061</v>
      </c>
      <c r="F170" s="407">
        <v>41091</v>
      </c>
      <c r="G170" s="436" t="s">
        <v>1088</v>
      </c>
    </row>
    <row r="171" spans="1:7" s="406" customFormat="1" x14ac:dyDescent="0.25">
      <c r="A171" s="438" t="s">
        <v>1091</v>
      </c>
      <c r="B171" s="438"/>
      <c r="C171" s="481">
        <v>10000000</v>
      </c>
      <c r="D171" s="407">
        <v>41000</v>
      </c>
      <c r="E171" s="407">
        <v>41030</v>
      </c>
      <c r="F171" s="407">
        <v>41061</v>
      </c>
      <c r="G171" s="407">
        <v>41091</v>
      </c>
    </row>
    <row r="172" spans="1:7" s="406" customFormat="1" x14ac:dyDescent="0.25">
      <c r="A172" s="438" t="s">
        <v>1092</v>
      </c>
      <c r="B172" s="438"/>
      <c r="C172" s="481">
        <v>10000000</v>
      </c>
      <c r="D172" s="407">
        <v>40969</v>
      </c>
      <c r="E172" s="407">
        <v>41000</v>
      </c>
      <c r="F172" s="407">
        <v>41030</v>
      </c>
      <c r="G172" s="407">
        <v>41061</v>
      </c>
    </row>
    <row r="173" spans="1:7" s="406" customFormat="1" x14ac:dyDescent="0.25">
      <c r="A173" s="438" t="s">
        <v>1093</v>
      </c>
      <c r="B173" s="438"/>
      <c r="C173" s="481">
        <v>10000000</v>
      </c>
      <c r="D173" s="407">
        <v>41000</v>
      </c>
      <c r="E173" s="407">
        <v>41030</v>
      </c>
      <c r="F173" s="407">
        <v>41061</v>
      </c>
      <c r="G173" s="407">
        <v>41091</v>
      </c>
    </row>
    <row r="174" spans="1:7" s="406" customFormat="1" x14ac:dyDescent="0.25">
      <c r="A174" s="438" t="s">
        <v>1094</v>
      </c>
      <c r="B174" s="438"/>
      <c r="C174" s="481">
        <v>8000000</v>
      </c>
      <c r="D174" s="407">
        <v>40969</v>
      </c>
      <c r="E174" s="407">
        <v>41000</v>
      </c>
      <c r="F174" s="407">
        <v>41030</v>
      </c>
      <c r="G174" s="407">
        <v>41061</v>
      </c>
    </row>
    <row r="175" spans="1:7" s="406" customFormat="1" x14ac:dyDescent="0.25">
      <c r="A175" s="438" t="s">
        <v>1095</v>
      </c>
      <c r="B175" s="438"/>
      <c r="C175" s="481">
        <v>25000000</v>
      </c>
      <c r="D175" s="407">
        <v>41030</v>
      </c>
      <c r="E175" s="407">
        <v>41061</v>
      </c>
      <c r="F175" s="407">
        <v>41091</v>
      </c>
      <c r="G175" s="436">
        <v>41122</v>
      </c>
    </row>
    <row r="176" spans="1:7" s="406" customFormat="1" x14ac:dyDescent="0.25">
      <c r="A176" s="438" t="s">
        <v>1096</v>
      </c>
      <c r="B176" s="438"/>
      <c r="C176" s="481">
        <v>20000000</v>
      </c>
      <c r="D176" s="407">
        <v>41030</v>
      </c>
      <c r="E176" s="407">
        <v>41061</v>
      </c>
      <c r="F176" s="407">
        <v>41091</v>
      </c>
      <c r="G176" s="436">
        <v>41122</v>
      </c>
    </row>
    <row r="177" spans="1:7" s="406" customFormat="1" x14ac:dyDescent="0.25">
      <c r="A177" s="438" t="s">
        <v>1097</v>
      </c>
      <c r="B177" s="438"/>
      <c r="C177" s="481">
        <v>5000000</v>
      </c>
      <c r="D177" s="407">
        <v>41030</v>
      </c>
      <c r="E177" s="407">
        <v>41061</v>
      </c>
      <c r="F177" s="407">
        <v>41091</v>
      </c>
      <c r="G177" s="436">
        <v>41122</v>
      </c>
    </row>
    <row r="178" spans="1:7" s="406" customFormat="1" x14ac:dyDescent="0.25">
      <c r="A178" s="438" t="s">
        <v>1098</v>
      </c>
      <c r="B178" s="438"/>
      <c r="C178" s="481">
        <v>24000000</v>
      </c>
      <c r="D178" s="407">
        <v>41030</v>
      </c>
      <c r="E178" s="407">
        <v>41061</v>
      </c>
      <c r="F178" s="407">
        <v>41091</v>
      </c>
      <c r="G178" s="436">
        <v>41122</v>
      </c>
    </row>
    <row r="179" spans="1:7" s="406" customFormat="1" x14ac:dyDescent="0.25">
      <c r="A179" s="438" t="s">
        <v>1099</v>
      </c>
      <c r="B179" s="438"/>
      <c r="C179" s="481">
        <v>70000000</v>
      </c>
      <c r="D179" s="407">
        <v>40969</v>
      </c>
      <c r="E179" s="407">
        <v>41061</v>
      </c>
      <c r="F179" s="407">
        <v>41091</v>
      </c>
      <c r="G179" s="436">
        <v>41122</v>
      </c>
    </row>
    <row r="180" spans="1:7" s="406" customFormat="1" x14ac:dyDescent="0.25">
      <c r="A180" s="438" t="s">
        <v>1100</v>
      </c>
      <c r="B180" s="438"/>
      <c r="C180" s="481">
        <v>25000000</v>
      </c>
      <c r="D180" s="407">
        <v>41000</v>
      </c>
      <c r="E180" s="407">
        <v>41030</v>
      </c>
      <c r="F180" s="407">
        <v>41061</v>
      </c>
      <c r="G180" s="407">
        <v>41091</v>
      </c>
    </row>
    <row r="181" spans="1:7" s="406" customFormat="1" x14ac:dyDescent="0.25">
      <c r="A181" s="438" t="s">
        <v>1101</v>
      </c>
      <c r="B181" s="438"/>
      <c r="C181" s="481">
        <v>30000000</v>
      </c>
      <c r="D181" s="407">
        <v>41030</v>
      </c>
      <c r="E181" s="407">
        <v>41061</v>
      </c>
      <c r="F181" s="407">
        <v>41091</v>
      </c>
      <c r="G181" s="407">
        <v>41122</v>
      </c>
    </row>
    <row r="182" spans="1:7" s="406" customFormat="1" x14ac:dyDescent="0.25">
      <c r="A182" s="455" t="s">
        <v>1102</v>
      </c>
      <c r="B182" s="455"/>
      <c r="C182" s="480">
        <f>+C183</f>
        <v>30000000</v>
      </c>
      <c r="D182" s="437"/>
      <c r="E182" s="437"/>
      <c r="F182" s="437"/>
      <c r="G182" s="437"/>
    </row>
    <row r="183" spans="1:7" s="406" customFormat="1" x14ac:dyDescent="0.25">
      <c r="A183" s="438" t="s">
        <v>1103</v>
      </c>
      <c r="B183" s="438"/>
      <c r="C183" s="481">
        <v>30000000</v>
      </c>
      <c r="D183" s="407">
        <v>41030</v>
      </c>
      <c r="E183" s="407">
        <v>41061</v>
      </c>
      <c r="F183" s="407">
        <v>41091</v>
      </c>
      <c r="G183" s="407">
        <v>41122</v>
      </c>
    </row>
    <row r="184" spans="1:7" s="406" customFormat="1" x14ac:dyDescent="0.25">
      <c r="A184" s="455" t="s">
        <v>1104</v>
      </c>
      <c r="B184" s="455"/>
      <c r="C184" s="480">
        <f>+C185</f>
        <v>24000000</v>
      </c>
      <c r="D184" s="437"/>
      <c r="E184" s="437"/>
      <c r="F184" s="437"/>
      <c r="G184" s="437"/>
    </row>
    <row r="185" spans="1:7" s="406" customFormat="1" ht="22.5" x14ac:dyDescent="0.25">
      <c r="A185" s="438" t="s">
        <v>1105</v>
      </c>
      <c r="B185" s="438"/>
      <c r="C185" s="481">
        <v>24000000</v>
      </c>
      <c r="D185" s="407">
        <v>40969</v>
      </c>
      <c r="E185" s="407">
        <v>41000</v>
      </c>
      <c r="F185" s="407">
        <v>41030</v>
      </c>
      <c r="G185" s="407">
        <v>41244</v>
      </c>
    </row>
  </sheetData>
  <mergeCells count="5">
    <mergeCell ref="A2:G2"/>
    <mergeCell ref="A3:G3"/>
    <mergeCell ref="A4:G4"/>
    <mergeCell ref="B6:D6"/>
    <mergeCell ref="E6:G6"/>
  </mergeCells>
  <dataValidations disablePrompts="1" count="1">
    <dataValidation type="list" allowBlank="1" showInputMessage="1" showErrorMessage="1" sqref="IM17:IM29 SI17:SI29 ACE17:ACE29 AMA17:AMA29 AVW17:AVW29 BFS17:BFS29 BPO17:BPO29 BZK17:BZK29 CJG17:CJG29 CTC17:CTC29 DCY17:DCY29 DMU17:DMU29 DWQ17:DWQ29 EGM17:EGM29 EQI17:EQI29 FAE17:FAE29 FKA17:FKA29 FTW17:FTW29 GDS17:GDS29 GNO17:GNO29 GXK17:GXK29 HHG17:HHG29 HRC17:HRC29 IAY17:IAY29 IKU17:IKU29 IUQ17:IUQ29 JEM17:JEM29 JOI17:JOI29 JYE17:JYE29 KIA17:KIA29 KRW17:KRW29 LBS17:LBS29 LLO17:LLO29 LVK17:LVK29 MFG17:MFG29 MPC17:MPC29 MYY17:MYY29 NIU17:NIU29 NSQ17:NSQ29 OCM17:OCM29 OMI17:OMI29 OWE17:OWE29 PGA17:PGA29 PPW17:PPW29 PZS17:PZS29 QJO17:QJO29 QTK17:QTK29 RDG17:RDG29 RNC17:RNC29 RWY17:RWY29 SGU17:SGU29 SQQ17:SQQ29 TAM17:TAM29 TKI17:TKI29 TUE17:TUE29 UEA17:UEA29 UNW17:UNW29 UXS17:UXS29 VHO17:VHO29 VRK17:VRK29 WBG17:WBG29 WLC17:WLC29 WUY17:WUY29 IM65502:IM65514 SI65502:SI65514 ACE65502:ACE65514 AMA65502:AMA65514 AVW65502:AVW65514 BFS65502:BFS65514 BPO65502:BPO65514 BZK65502:BZK65514 CJG65502:CJG65514 CTC65502:CTC65514 DCY65502:DCY65514 DMU65502:DMU65514 DWQ65502:DWQ65514 EGM65502:EGM65514 EQI65502:EQI65514 FAE65502:FAE65514 FKA65502:FKA65514 FTW65502:FTW65514 GDS65502:GDS65514 GNO65502:GNO65514 GXK65502:GXK65514 HHG65502:HHG65514 HRC65502:HRC65514 IAY65502:IAY65514 IKU65502:IKU65514 IUQ65502:IUQ65514 JEM65502:JEM65514 JOI65502:JOI65514 JYE65502:JYE65514 KIA65502:KIA65514 KRW65502:KRW65514 LBS65502:LBS65514 LLO65502:LLO65514 LVK65502:LVK65514 MFG65502:MFG65514 MPC65502:MPC65514 MYY65502:MYY65514 NIU65502:NIU65514 NSQ65502:NSQ65514 OCM65502:OCM65514 OMI65502:OMI65514 OWE65502:OWE65514 PGA65502:PGA65514 PPW65502:PPW65514 PZS65502:PZS65514 QJO65502:QJO65514 QTK65502:QTK65514 RDG65502:RDG65514 RNC65502:RNC65514 RWY65502:RWY65514 SGU65502:SGU65514 SQQ65502:SQQ65514 TAM65502:TAM65514 TKI65502:TKI65514 TUE65502:TUE65514 UEA65502:UEA65514 UNW65502:UNW65514 UXS65502:UXS65514 VHO65502:VHO65514 VRK65502:VRK65514 WBG65502:WBG65514 WLC65502:WLC65514 WUY65502:WUY65514 IM131038:IM131050 SI131038:SI131050 ACE131038:ACE131050 AMA131038:AMA131050 AVW131038:AVW131050 BFS131038:BFS131050 BPO131038:BPO131050 BZK131038:BZK131050 CJG131038:CJG131050 CTC131038:CTC131050 DCY131038:DCY131050 DMU131038:DMU131050 DWQ131038:DWQ131050 EGM131038:EGM131050 EQI131038:EQI131050 FAE131038:FAE131050 FKA131038:FKA131050 FTW131038:FTW131050 GDS131038:GDS131050 GNO131038:GNO131050 GXK131038:GXK131050 HHG131038:HHG131050 HRC131038:HRC131050 IAY131038:IAY131050 IKU131038:IKU131050 IUQ131038:IUQ131050 JEM131038:JEM131050 JOI131038:JOI131050 JYE131038:JYE131050 KIA131038:KIA131050 KRW131038:KRW131050 LBS131038:LBS131050 LLO131038:LLO131050 LVK131038:LVK131050 MFG131038:MFG131050 MPC131038:MPC131050 MYY131038:MYY131050 NIU131038:NIU131050 NSQ131038:NSQ131050 OCM131038:OCM131050 OMI131038:OMI131050 OWE131038:OWE131050 PGA131038:PGA131050 PPW131038:PPW131050 PZS131038:PZS131050 QJO131038:QJO131050 QTK131038:QTK131050 RDG131038:RDG131050 RNC131038:RNC131050 RWY131038:RWY131050 SGU131038:SGU131050 SQQ131038:SQQ131050 TAM131038:TAM131050 TKI131038:TKI131050 TUE131038:TUE131050 UEA131038:UEA131050 UNW131038:UNW131050 UXS131038:UXS131050 VHO131038:VHO131050 VRK131038:VRK131050 WBG131038:WBG131050 WLC131038:WLC131050 WUY131038:WUY131050 IM196574:IM196586 SI196574:SI196586 ACE196574:ACE196586 AMA196574:AMA196586 AVW196574:AVW196586 BFS196574:BFS196586 BPO196574:BPO196586 BZK196574:BZK196586 CJG196574:CJG196586 CTC196574:CTC196586 DCY196574:DCY196586 DMU196574:DMU196586 DWQ196574:DWQ196586 EGM196574:EGM196586 EQI196574:EQI196586 FAE196574:FAE196586 FKA196574:FKA196586 FTW196574:FTW196586 GDS196574:GDS196586 GNO196574:GNO196586 GXK196574:GXK196586 HHG196574:HHG196586 HRC196574:HRC196586 IAY196574:IAY196586 IKU196574:IKU196586 IUQ196574:IUQ196586 JEM196574:JEM196586 JOI196574:JOI196586 JYE196574:JYE196586 KIA196574:KIA196586 KRW196574:KRW196586 LBS196574:LBS196586 LLO196574:LLO196586 LVK196574:LVK196586 MFG196574:MFG196586 MPC196574:MPC196586 MYY196574:MYY196586 NIU196574:NIU196586 NSQ196574:NSQ196586 OCM196574:OCM196586 OMI196574:OMI196586 OWE196574:OWE196586 PGA196574:PGA196586 PPW196574:PPW196586 PZS196574:PZS196586 QJO196574:QJO196586 QTK196574:QTK196586 RDG196574:RDG196586 RNC196574:RNC196586 RWY196574:RWY196586 SGU196574:SGU196586 SQQ196574:SQQ196586 TAM196574:TAM196586 TKI196574:TKI196586 TUE196574:TUE196586 UEA196574:UEA196586 UNW196574:UNW196586 UXS196574:UXS196586 VHO196574:VHO196586 VRK196574:VRK196586 WBG196574:WBG196586 WLC196574:WLC196586 WUY196574:WUY196586 IM262110:IM262122 SI262110:SI262122 ACE262110:ACE262122 AMA262110:AMA262122 AVW262110:AVW262122 BFS262110:BFS262122 BPO262110:BPO262122 BZK262110:BZK262122 CJG262110:CJG262122 CTC262110:CTC262122 DCY262110:DCY262122 DMU262110:DMU262122 DWQ262110:DWQ262122 EGM262110:EGM262122 EQI262110:EQI262122 FAE262110:FAE262122 FKA262110:FKA262122 FTW262110:FTW262122 GDS262110:GDS262122 GNO262110:GNO262122 GXK262110:GXK262122 HHG262110:HHG262122 HRC262110:HRC262122 IAY262110:IAY262122 IKU262110:IKU262122 IUQ262110:IUQ262122 JEM262110:JEM262122 JOI262110:JOI262122 JYE262110:JYE262122 KIA262110:KIA262122 KRW262110:KRW262122 LBS262110:LBS262122 LLO262110:LLO262122 LVK262110:LVK262122 MFG262110:MFG262122 MPC262110:MPC262122 MYY262110:MYY262122 NIU262110:NIU262122 NSQ262110:NSQ262122 OCM262110:OCM262122 OMI262110:OMI262122 OWE262110:OWE262122 PGA262110:PGA262122 PPW262110:PPW262122 PZS262110:PZS262122 QJO262110:QJO262122 QTK262110:QTK262122 RDG262110:RDG262122 RNC262110:RNC262122 RWY262110:RWY262122 SGU262110:SGU262122 SQQ262110:SQQ262122 TAM262110:TAM262122 TKI262110:TKI262122 TUE262110:TUE262122 UEA262110:UEA262122 UNW262110:UNW262122 UXS262110:UXS262122 VHO262110:VHO262122 VRK262110:VRK262122 WBG262110:WBG262122 WLC262110:WLC262122 WUY262110:WUY262122 IM327646:IM327658 SI327646:SI327658 ACE327646:ACE327658 AMA327646:AMA327658 AVW327646:AVW327658 BFS327646:BFS327658 BPO327646:BPO327658 BZK327646:BZK327658 CJG327646:CJG327658 CTC327646:CTC327658 DCY327646:DCY327658 DMU327646:DMU327658 DWQ327646:DWQ327658 EGM327646:EGM327658 EQI327646:EQI327658 FAE327646:FAE327658 FKA327646:FKA327658 FTW327646:FTW327658 GDS327646:GDS327658 GNO327646:GNO327658 GXK327646:GXK327658 HHG327646:HHG327658 HRC327646:HRC327658 IAY327646:IAY327658 IKU327646:IKU327658 IUQ327646:IUQ327658 JEM327646:JEM327658 JOI327646:JOI327658 JYE327646:JYE327658 KIA327646:KIA327658 KRW327646:KRW327658 LBS327646:LBS327658 LLO327646:LLO327658 LVK327646:LVK327658 MFG327646:MFG327658 MPC327646:MPC327658 MYY327646:MYY327658 NIU327646:NIU327658 NSQ327646:NSQ327658 OCM327646:OCM327658 OMI327646:OMI327658 OWE327646:OWE327658 PGA327646:PGA327658 PPW327646:PPW327658 PZS327646:PZS327658 QJO327646:QJO327658 QTK327646:QTK327658 RDG327646:RDG327658 RNC327646:RNC327658 RWY327646:RWY327658 SGU327646:SGU327658 SQQ327646:SQQ327658 TAM327646:TAM327658 TKI327646:TKI327658 TUE327646:TUE327658 UEA327646:UEA327658 UNW327646:UNW327658 UXS327646:UXS327658 VHO327646:VHO327658 VRK327646:VRK327658 WBG327646:WBG327658 WLC327646:WLC327658 WUY327646:WUY327658 IM393182:IM393194 SI393182:SI393194 ACE393182:ACE393194 AMA393182:AMA393194 AVW393182:AVW393194 BFS393182:BFS393194 BPO393182:BPO393194 BZK393182:BZK393194 CJG393182:CJG393194 CTC393182:CTC393194 DCY393182:DCY393194 DMU393182:DMU393194 DWQ393182:DWQ393194 EGM393182:EGM393194 EQI393182:EQI393194 FAE393182:FAE393194 FKA393182:FKA393194 FTW393182:FTW393194 GDS393182:GDS393194 GNO393182:GNO393194 GXK393182:GXK393194 HHG393182:HHG393194 HRC393182:HRC393194 IAY393182:IAY393194 IKU393182:IKU393194 IUQ393182:IUQ393194 JEM393182:JEM393194 JOI393182:JOI393194 JYE393182:JYE393194 KIA393182:KIA393194 KRW393182:KRW393194 LBS393182:LBS393194 LLO393182:LLO393194 LVK393182:LVK393194 MFG393182:MFG393194 MPC393182:MPC393194 MYY393182:MYY393194 NIU393182:NIU393194 NSQ393182:NSQ393194 OCM393182:OCM393194 OMI393182:OMI393194 OWE393182:OWE393194 PGA393182:PGA393194 PPW393182:PPW393194 PZS393182:PZS393194 QJO393182:QJO393194 QTK393182:QTK393194 RDG393182:RDG393194 RNC393182:RNC393194 RWY393182:RWY393194 SGU393182:SGU393194 SQQ393182:SQQ393194 TAM393182:TAM393194 TKI393182:TKI393194 TUE393182:TUE393194 UEA393182:UEA393194 UNW393182:UNW393194 UXS393182:UXS393194 VHO393182:VHO393194 VRK393182:VRK393194 WBG393182:WBG393194 WLC393182:WLC393194 WUY393182:WUY393194 IM458718:IM458730 SI458718:SI458730 ACE458718:ACE458730 AMA458718:AMA458730 AVW458718:AVW458730 BFS458718:BFS458730 BPO458718:BPO458730 BZK458718:BZK458730 CJG458718:CJG458730 CTC458718:CTC458730 DCY458718:DCY458730 DMU458718:DMU458730 DWQ458718:DWQ458730 EGM458718:EGM458730 EQI458718:EQI458730 FAE458718:FAE458730 FKA458718:FKA458730 FTW458718:FTW458730 GDS458718:GDS458730 GNO458718:GNO458730 GXK458718:GXK458730 HHG458718:HHG458730 HRC458718:HRC458730 IAY458718:IAY458730 IKU458718:IKU458730 IUQ458718:IUQ458730 JEM458718:JEM458730 JOI458718:JOI458730 JYE458718:JYE458730 KIA458718:KIA458730 KRW458718:KRW458730 LBS458718:LBS458730 LLO458718:LLO458730 LVK458718:LVK458730 MFG458718:MFG458730 MPC458718:MPC458730 MYY458718:MYY458730 NIU458718:NIU458730 NSQ458718:NSQ458730 OCM458718:OCM458730 OMI458718:OMI458730 OWE458718:OWE458730 PGA458718:PGA458730 PPW458718:PPW458730 PZS458718:PZS458730 QJO458718:QJO458730 QTK458718:QTK458730 RDG458718:RDG458730 RNC458718:RNC458730 RWY458718:RWY458730 SGU458718:SGU458730 SQQ458718:SQQ458730 TAM458718:TAM458730 TKI458718:TKI458730 TUE458718:TUE458730 UEA458718:UEA458730 UNW458718:UNW458730 UXS458718:UXS458730 VHO458718:VHO458730 VRK458718:VRK458730 WBG458718:WBG458730 WLC458718:WLC458730 WUY458718:WUY458730 IM524254:IM524266 SI524254:SI524266 ACE524254:ACE524266 AMA524254:AMA524266 AVW524254:AVW524266 BFS524254:BFS524266 BPO524254:BPO524266 BZK524254:BZK524266 CJG524254:CJG524266 CTC524254:CTC524266 DCY524254:DCY524266 DMU524254:DMU524266 DWQ524254:DWQ524266 EGM524254:EGM524266 EQI524254:EQI524266 FAE524254:FAE524266 FKA524254:FKA524266 FTW524254:FTW524266 GDS524254:GDS524266 GNO524254:GNO524266 GXK524254:GXK524266 HHG524254:HHG524266 HRC524254:HRC524266 IAY524254:IAY524266 IKU524254:IKU524266 IUQ524254:IUQ524266 JEM524254:JEM524266 JOI524254:JOI524266 JYE524254:JYE524266 KIA524254:KIA524266 KRW524254:KRW524266 LBS524254:LBS524266 LLO524254:LLO524266 LVK524254:LVK524266 MFG524254:MFG524266 MPC524254:MPC524266 MYY524254:MYY524266 NIU524254:NIU524266 NSQ524254:NSQ524266 OCM524254:OCM524266 OMI524254:OMI524266 OWE524254:OWE524266 PGA524254:PGA524266 PPW524254:PPW524266 PZS524254:PZS524266 QJO524254:QJO524266 QTK524254:QTK524266 RDG524254:RDG524266 RNC524254:RNC524266 RWY524254:RWY524266 SGU524254:SGU524266 SQQ524254:SQQ524266 TAM524254:TAM524266 TKI524254:TKI524266 TUE524254:TUE524266 UEA524254:UEA524266 UNW524254:UNW524266 UXS524254:UXS524266 VHO524254:VHO524266 VRK524254:VRK524266 WBG524254:WBG524266 WLC524254:WLC524266 WUY524254:WUY524266 IM589790:IM589802 SI589790:SI589802 ACE589790:ACE589802 AMA589790:AMA589802 AVW589790:AVW589802 BFS589790:BFS589802 BPO589790:BPO589802 BZK589790:BZK589802 CJG589790:CJG589802 CTC589790:CTC589802 DCY589790:DCY589802 DMU589790:DMU589802 DWQ589790:DWQ589802 EGM589790:EGM589802 EQI589790:EQI589802 FAE589790:FAE589802 FKA589790:FKA589802 FTW589790:FTW589802 GDS589790:GDS589802 GNO589790:GNO589802 GXK589790:GXK589802 HHG589790:HHG589802 HRC589790:HRC589802 IAY589790:IAY589802 IKU589790:IKU589802 IUQ589790:IUQ589802 JEM589790:JEM589802 JOI589790:JOI589802 JYE589790:JYE589802 KIA589790:KIA589802 KRW589790:KRW589802 LBS589790:LBS589802 LLO589790:LLO589802 LVK589790:LVK589802 MFG589790:MFG589802 MPC589790:MPC589802 MYY589790:MYY589802 NIU589790:NIU589802 NSQ589790:NSQ589802 OCM589790:OCM589802 OMI589790:OMI589802 OWE589790:OWE589802 PGA589790:PGA589802 PPW589790:PPW589802 PZS589790:PZS589802 QJO589790:QJO589802 QTK589790:QTK589802 RDG589790:RDG589802 RNC589790:RNC589802 RWY589790:RWY589802 SGU589790:SGU589802 SQQ589790:SQQ589802 TAM589790:TAM589802 TKI589790:TKI589802 TUE589790:TUE589802 UEA589790:UEA589802 UNW589790:UNW589802 UXS589790:UXS589802 VHO589790:VHO589802 VRK589790:VRK589802 WBG589790:WBG589802 WLC589790:WLC589802 WUY589790:WUY589802 IM655326:IM655338 SI655326:SI655338 ACE655326:ACE655338 AMA655326:AMA655338 AVW655326:AVW655338 BFS655326:BFS655338 BPO655326:BPO655338 BZK655326:BZK655338 CJG655326:CJG655338 CTC655326:CTC655338 DCY655326:DCY655338 DMU655326:DMU655338 DWQ655326:DWQ655338 EGM655326:EGM655338 EQI655326:EQI655338 FAE655326:FAE655338 FKA655326:FKA655338 FTW655326:FTW655338 GDS655326:GDS655338 GNO655326:GNO655338 GXK655326:GXK655338 HHG655326:HHG655338 HRC655326:HRC655338 IAY655326:IAY655338 IKU655326:IKU655338 IUQ655326:IUQ655338 JEM655326:JEM655338 JOI655326:JOI655338 JYE655326:JYE655338 KIA655326:KIA655338 KRW655326:KRW655338 LBS655326:LBS655338 LLO655326:LLO655338 LVK655326:LVK655338 MFG655326:MFG655338 MPC655326:MPC655338 MYY655326:MYY655338 NIU655326:NIU655338 NSQ655326:NSQ655338 OCM655326:OCM655338 OMI655326:OMI655338 OWE655326:OWE655338 PGA655326:PGA655338 PPW655326:PPW655338 PZS655326:PZS655338 QJO655326:QJO655338 QTK655326:QTK655338 RDG655326:RDG655338 RNC655326:RNC655338 RWY655326:RWY655338 SGU655326:SGU655338 SQQ655326:SQQ655338 TAM655326:TAM655338 TKI655326:TKI655338 TUE655326:TUE655338 UEA655326:UEA655338 UNW655326:UNW655338 UXS655326:UXS655338 VHO655326:VHO655338 VRK655326:VRK655338 WBG655326:WBG655338 WLC655326:WLC655338 WUY655326:WUY655338 IM720862:IM720874 SI720862:SI720874 ACE720862:ACE720874 AMA720862:AMA720874 AVW720862:AVW720874 BFS720862:BFS720874 BPO720862:BPO720874 BZK720862:BZK720874 CJG720862:CJG720874 CTC720862:CTC720874 DCY720862:DCY720874 DMU720862:DMU720874 DWQ720862:DWQ720874 EGM720862:EGM720874 EQI720862:EQI720874 FAE720862:FAE720874 FKA720862:FKA720874 FTW720862:FTW720874 GDS720862:GDS720874 GNO720862:GNO720874 GXK720862:GXK720874 HHG720862:HHG720874 HRC720862:HRC720874 IAY720862:IAY720874 IKU720862:IKU720874 IUQ720862:IUQ720874 JEM720862:JEM720874 JOI720862:JOI720874 JYE720862:JYE720874 KIA720862:KIA720874 KRW720862:KRW720874 LBS720862:LBS720874 LLO720862:LLO720874 LVK720862:LVK720874 MFG720862:MFG720874 MPC720862:MPC720874 MYY720862:MYY720874 NIU720862:NIU720874 NSQ720862:NSQ720874 OCM720862:OCM720874 OMI720862:OMI720874 OWE720862:OWE720874 PGA720862:PGA720874 PPW720862:PPW720874 PZS720862:PZS720874 QJO720862:QJO720874 QTK720862:QTK720874 RDG720862:RDG720874 RNC720862:RNC720874 RWY720862:RWY720874 SGU720862:SGU720874 SQQ720862:SQQ720874 TAM720862:TAM720874 TKI720862:TKI720874 TUE720862:TUE720874 UEA720862:UEA720874 UNW720862:UNW720874 UXS720862:UXS720874 VHO720862:VHO720874 VRK720862:VRK720874 WBG720862:WBG720874 WLC720862:WLC720874 WUY720862:WUY720874 IM786398:IM786410 SI786398:SI786410 ACE786398:ACE786410 AMA786398:AMA786410 AVW786398:AVW786410 BFS786398:BFS786410 BPO786398:BPO786410 BZK786398:BZK786410 CJG786398:CJG786410 CTC786398:CTC786410 DCY786398:DCY786410 DMU786398:DMU786410 DWQ786398:DWQ786410 EGM786398:EGM786410 EQI786398:EQI786410 FAE786398:FAE786410 FKA786398:FKA786410 FTW786398:FTW786410 GDS786398:GDS786410 GNO786398:GNO786410 GXK786398:GXK786410 HHG786398:HHG786410 HRC786398:HRC786410 IAY786398:IAY786410 IKU786398:IKU786410 IUQ786398:IUQ786410 JEM786398:JEM786410 JOI786398:JOI786410 JYE786398:JYE786410 KIA786398:KIA786410 KRW786398:KRW786410 LBS786398:LBS786410 LLO786398:LLO786410 LVK786398:LVK786410 MFG786398:MFG786410 MPC786398:MPC786410 MYY786398:MYY786410 NIU786398:NIU786410 NSQ786398:NSQ786410 OCM786398:OCM786410 OMI786398:OMI786410 OWE786398:OWE786410 PGA786398:PGA786410 PPW786398:PPW786410 PZS786398:PZS786410 QJO786398:QJO786410 QTK786398:QTK786410 RDG786398:RDG786410 RNC786398:RNC786410 RWY786398:RWY786410 SGU786398:SGU786410 SQQ786398:SQQ786410 TAM786398:TAM786410 TKI786398:TKI786410 TUE786398:TUE786410 UEA786398:UEA786410 UNW786398:UNW786410 UXS786398:UXS786410 VHO786398:VHO786410 VRK786398:VRK786410 WBG786398:WBG786410 WLC786398:WLC786410 WUY786398:WUY786410 IM851934:IM851946 SI851934:SI851946 ACE851934:ACE851946 AMA851934:AMA851946 AVW851934:AVW851946 BFS851934:BFS851946 BPO851934:BPO851946 BZK851934:BZK851946 CJG851934:CJG851946 CTC851934:CTC851946 DCY851934:DCY851946 DMU851934:DMU851946 DWQ851934:DWQ851946 EGM851934:EGM851946 EQI851934:EQI851946 FAE851934:FAE851946 FKA851934:FKA851946 FTW851934:FTW851946 GDS851934:GDS851946 GNO851934:GNO851946 GXK851934:GXK851946 HHG851934:HHG851946 HRC851934:HRC851946 IAY851934:IAY851946 IKU851934:IKU851946 IUQ851934:IUQ851946 JEM851934:JEM851946 JOI851934:JOI851946 JYE851934:JYE851946 KIA851934:KIA851946 KRW851934:KRW851946 LBS851934:LBS851946 LLO851934:LLO851946 LVK851934:LVK851946 MFG851934:MFG851946 MPC851934:MPC851946 MYY851934:MYY851946 NIU851934:NIU851946 NSQ851934:NSQ851946 OCM851934:OCM851946 OMI851934:OMI851946 OWE851934:OWE851946 PGA851934:PGA851946 PPW851934:PPW851946 PZS851934:PZS851946 QJO851934:QJO851946 QTK851934:QTK851946 RDG851934:RDG851946 RNC851934:RNC851946 RWY851934:RWY851946 SGU851934:SGU851946 SQQ851934:SQQ851946 TAM851934:TAM851946 TKI851934:TKI851946 TUE851934:TUE851946 UEA851934:UEA851946 UNW851934:UNW851946 UXS851934:UXS851946 VHO851934:VHO851946 VRK851934:VRK851946 WBG851934:WBG851946 WLC851934:WLC851946 WUY851934:WUY851946 IM917470:IM917482 SI917470:SI917482 ACE917470:ACE917482 AMA917470:AMA917482 AVW917470:AVW917482 BFS917470:BFS917482 BPO917470:BPO917482 BZK917470:BZK917482 CJG917470:CJG917482 CTC917470:CTC917482 DCY917470:DCY917482 DMU917470:DMU917482 DWQ917470:DWQ917482 EGM917470:EGM917482 EQI917470:EQI917482 FAE917470:FAE917482 FKA917470:FKA917482 FTW917470:FTW917482 GDS917470:GDS917482 GNO917470:GNO917482 GXK917470:GXK917482 HHG917470:HHG917482 HRC917470:HRC917482 IAY917470:IAY917482 IKU917470:IKU917482 IUQ917470:IUQ917482 JEM917470:JEM917482 JOI917470:JOI917482 JYE917470:JYE917482 KIA917470:KIA917482 KRW917470:KRW917482 LBS917470:LBS917482 LLO917470:LLO917482 LVK917470:LVK917482 MFG917470:MFG917482 MPC917470:MPC917482 MYY917470:MYY917482 NIU917470:NIU917482 NSQ917470:NSQ917482 OCM917470:OCM917482 OMI917470:OMI917482 OWE917470:OWE917482 PGA917470:PGA917482 PPW917470:PPW917482 PZS917470:PZS917482 QJO917470:QJO917482 QTK917470:QTK917482 RDG917470:RDG917482 RNC917470:RNC917482 RWY917470:RWY917482 SGU917470:SGU917482 SQQ917470:SQQ917482 TAM917470:TAM917482 TKI917470:TKI917482 TUE917470:TUE917482 UEA917470:UEA917482 UNW917470:UNW917482 UXS917470:UXS917482 VHO917470:VHO917482 VRK917470:VRK917482 WBG917470:WBG917482 WLC917470:WLC917482 WUY917470:WUY917482 IM983006:IM983018 SI983006:SI983018 ACE983006:ACE983018 AMA983006:AMA983018 AVW983006:AVW983018 BFS983006:BFS983018 BPO983006:BPO983018 BZK983006:BZK983018 CJG983006:CJG983018 CTC983006:CTC983018 DCY983006:DCY983018 DMU983006:DMU983018 DWQ983006:DWQ983018 EGM983006:EGM983018 EQI983006:EQI983018 FAE983006:FAE983018 FKA983006:FKA983018 FTW983006:FTW983018 GDS983006:GDS983018 GNO983006:GNO983018 GXK983006:GXK983018 HHG983006:HHG983018 HRC983006:HRC983018 IAY983006:IAY983018 IKU983006:IKU983018 IUQ983006:IUQ983018 JEM983006:JEM983018 JOI983006:JOI983018 JYE983006:JYE983018 KIA983006:KIA983018 KRW983006:KRW983018 LBS983006:LBS983018 LLO983006:LLO983018 LVK983006:LVK983018 MFG983006:MFG983018 MPC983006:MPC983018 MYY983006:MYY983018 NIU983006:NIU983018 NSQ983006:NSQ983018 OCM983006:OCM983018 OMI983006:OMI983018 OWE983006:OWE983018 PGA983006:PGA983018 PPW983006:PPW983018 PZS983006:PZS983018 QJO983006:QJO983018 QTK983006:QTK983018 RDG983006:RDG983018 RNC983006:RNC983018 RWY983006:RWY983018 SGU983006:SGU983018 SQQ983006:SQQ983018 TAM983006:TAM983018 TKI983006:TKI983018 TUE983006:TUE983018 UEA983006:UEA983018 UNW983006:UNW983018 UXS983006:UXS983018 VHO983006:VHO983018 VRK983006:VRK983018 WBG983006:WBG983018 WLC983006:WLC983018 WUY983006:WUY983018 IP17:IP29 SL17:SL29 ACH17:ACH29 AMD17:AMD29 AVZ17:AVZ29 BFV17:BFV29 BPR17:BPR29 BZN17:BZN29 CJJ17:CJJ29 CTF17:CTF29 DDB17:DDB29 DMX17:DMX29 DWT17:DWT29 EGP17:EGP29 EQL17:EQL29 FAH17:FAH29 FKD17:FKD29 FTZ17:FTZ29 GDV17:GDV29 GNR17:GNR29 GXN17:GXN29 HHJ17:HHJ29 HRF17:HRF29 IBB17:IBB29 IKX17:IKX29 IUT17:IUT29 JEP17:JEP29 JOL17:JOL29 JYH17:JYH29 KID17:KID29 KRZ17:KRZ29 LBV17:LBV29 LLR17:LLR29 LVN17:LVN29 MFJ17:MFJ29 MPF17:MPF29 MZB17:MZB29 NIX17:NIX29 NST17:NST29 OCP17:OCP29 OML17:OML29 OWH17:OWH29 PGD17:PGD29 PPZ17:PPZ29 PZV17:PZV29 QJR17:QJR29 QTN17:QTN29 RDJ17:RDJ29 RNF17:RNF29 RXB17:RXB29 SGX17:SGX29 SQT17:SQT29 TAP17:TAP29 TKL17:TKL29 TUH17:TUH29 UED17:UED29 UNZ17:UNZ29 UXV17:UXV29 VHR17:VHR29 VRN17:VRN29 WBJ17:WBJ29 WLF17:WLF29 WVB17:WVB29 IP65502:IP65514 SL65502:SL65514 ACH65502:ACH65514 AMD65502:AMD65514 AVZ65502:AVZ65514 BFV65502:BFV65514 BPR65502:BPR65514 BZN65502:BZN65514 CJJ65502:CJJ65514 CTF65502:CTF65514 DDB65502:DDB65514 DMX65502:DMX65514 DWT65502:DWT65514 EGP65502:EGP65514 EQL65502:EQL65514 FAH65502:FAH65514 FKD65502:FKD65514 FTZ65502:FTZ65514 GDV65502:GDV65514 GNR65502:GNR65514 GXN65502:GXN65514 HHJ65502:HHJ65514 HRF65502:HRF65514 IBB65502:IBB65514 IKX65502:IKX65514 IUT65502:IUT65514 JEP65502:JEP65514 JOL65502:JOL65514 JYH65502:JYH65514 KID65502:KID65514 KRZ65502:KRZ65514 LBV65502:LBV65514 LLR65502:LLR65514 LVN65502:LVN65514 MFJ65502:MFJ65514 MPF65502:MPF65514 MZB65502:MZB65514 NIX65502:NIX65514 NST65502:NST65514 OCP65502:OCP65514 OML65502:OML65514 OWH65502:OWH65514 PGD65502:PGD65514 PPZ65502:PPZ65514 PZV65502:PZV65514 QJR65502:QJR65514 QTN65502:QTN65514 RDJ65502:RDJ65514 RNF65502:RNF65514 RXB65502:RXB65514 SGX65502:SGX65514 SQT65502:SQT65514 TAP65502:TAP65514 TKL65502:TKL65514 TUH65502:TUH65514 UED65502:UED65514 UNZ65502:UNZ65514 UXV65502:UXV65514 VHR65502:VHR65514 VRN65502:VRN65514 WBJ65502:WBJ65514 WLF65502:WLF65514 WVB65502:WVB65514 IP131038:IP131050 SL131038:SL131050 ACH131038:ACH131050 AMD131038:AMD131050 AVZ131038:AVZ131050 BFV131038:BFV131050 BPR131038:BPR131050 BZN131038:BZN131050 CJJ131038:CJJ131050 CTF131038:CTF131050 DDB131038:DDB131050 DMX131038:DMX131050 DWT131038:DWT131050 EGP131038:EGP131050 EQL131038:EQL131050 FAH131038:FAH131050 FKD131038:FKD131050 FTZ131038:FTZ131050 GDV131038:GDV131050 GNR131038:GNR131050 GXN131038:GXN131050 HHJ131038:HHJ131050 HRF131038:HRF131050 IBB131038:IBB131050 IKX131038:IKX131050 IUT131038:IUT131050 JEP131038:JEP131050 JOL131038:JOL131050 JYH131038:JYH131050 KID131038:KID131050 KRZ131038:KRZ131050 LBV131038:LBV131050 LLR131038:LLR131050 LVN131038:LVN131050 MFJ131038:MFJ131050 MPF131038:MPF131050 MZB131038:MZB131050 NIX131038:NIX131050 NST131038:NST131050 OCP131038:OCP131050 OML131038:OML131050 OWH131038:OWH131050 PGD131038:PGD131050 PPZ131038:PPZ131050 PZV131038:PZV131050 QJR131038:QJR131050 QTN131038:QTN131050 RDJ131038:RDJ131050 RNF131038:RNF131050 RXB131038:RXB131050 SGX131038:SGX131050 SQT131038:SQT131050 TAP131038:TAP131050 TKL131038:TKL131050 TUH131038:TUH131050 UED131038:UED131050 UNZ131038:UNZ131050 UXV131038:UXV131050 VHR131038:VHR131050 VRN131038:VRN131050 WBJ131038:WBJ131050 WLF131038:WLF131050 WVB131038:WVB131050 IP196574:IP196586 SL196574:SL196586 ACH196574:ACH196586 AMD196574:AMD196586 AVZ196574:AVZ196586 BFV196574:BFV196586 BPR196574:BPR196586 BZN196574:BZN196586 CJJ196574:CJJ196586 CTF196574:CTF196586 DDB196574:DDB196586 DMX196574:DMX196586 DWT196574:DWT196586 EGP196574:EGP196586 EQL196574:EQL196586 FAH196574:FAH196586 FKD196574:FKD196586 FTZ196574:FTZ196586 GDV196574:GDV196586 GNR196574:GNR196586 GXN196574:GXN196586 HHJ196574:HHJ196586 HRF196574:HRF196586 IBB196574:IBB196586 IKX196574:IKX196586 IUT196574:IUT196586 JEP196574:JEP196586 JOL196574:JOL196586 JYH196574:JYH196586 KID196574:KID196586 KRZ196574:KRZ196586 LBV196574:LBV196586 LLR196574:LLR196586 LVN196574:LVN196586 MFJ196574:MFJ196586 MPF196574:MPF196586 MZB196574:MZB196586 NIX196574:NIX196586 NST196574:NST196586 OCP196574:OCP196586 OML196574:OML196586 OWH196574:OWH196586 PGD196574:PGD196586 PPZ196574:PPZ196586 PZV196574:PZV196586 QJR196574:QJR196586 QTN196574:QTN196586 RDJ196574:RDJ196586 RNF196574:RNF196586 RXB196574:RXB196586 SGX196574:SGX196586 SQT196574:SQT196586 TAP196574:TAP196586 TKL196574:TKL196586 TUH196574:TUH196586 UED196574:UED196586 UNZ196574:UNZ196586 UXV196574:UXV196586 VHR196574:VHR196586 VRN196574:VRN196586 WBJ196574:WBJ196586 WLF196574:WLF196586 WVB196574:WVB196586 IP262110:IP262122 SL262110:SL262122 ACH262110:ACH262122 AMD262110:AMD262122 AVZ262110:AVZ262122 BFV262110:BFV262122 BPR262110:BPR262122 BZN262110:BZN262122 CJJ262110:CJJ262122 CTF262110:CTF262122 DDB262110:DDB262122 DMX262110:DMX262122 DWT262110:DWT262122 EGP262110:EGP262122 EQL262110:EQL262122 FAH262110:FAH262122 FKD262110:FKD262122 FTZ262110:FTZ262122 GDV262110:GDV262122 GNR262110:GNR262122 GXN262110:GXN262122 HHJ262110:HHJ262122 HRF262110:HRF262122 IBB262110:IBB262122 IKX262110:IKX262122 IUT262110:IUT262122 JEP262110:JEP262122 JOL262110:JOL262122 JYH262110:JYH262122 KID262110:KID262122 KRZ262110:KRZ262122 LBV262110:LBV262122 LLR262110:LLR262122 LVN262110:LVN262122 MFJ262110:MFJ262122 MPF262110:MPF262122 MZB262110:MZB262122 NIX262110:NIX262122 NST262110:NST262122 OCP262110:OCP262122 OML262110:OML262122 OWH262110:OWH262122 PGD262110:PGD262122 PPZ262110:PPZ262122 PZV262110:PZV262122 QJR262110:QJR262122 QTN262110:QTN262122 RDJ262110:RDJ262122 RNF262110:RNF262122 RXB262110:RXB262122 SGX262110:SGX262122 SQT262110:SQT262122 TAP262110:TAP262122 TKL262110:TKL262122 TUH262110:TUH262122 UED262110:UED262122 UNZ262110:UNZ262122 UXV262110:UXV262122 VHR262110:VHR262122 VRN262110:VRN262122 WBJ262110:WBJ262122 WLF262110:WLF262122 WVB262110:WVB262122 IP327646:IP327658 SL327646:SL327658 ACH327646:ACH327658 AMD327646:AMD327658 AVZ327646:AVZ327658 BFV327646:BFV327658 BPR327646:BPR327658 BZN327646:BZN327658 CJJ327646:CJJ327658 CTF327646:CTF327658 DDB327646:DDB327658 DMX327646:DMX327658 DWT327646:DWT327658 EGP327646:EGP327658 EQL327646:EQL327658 FAH327646:FAH327658 FKD327646:FKD327658 FTZ327646:FTZ327658 GDV327646:GDV327658 GNR327646:GNR327658 GXN327646:GXN327658 HHJ327646:HHJ327658 HRF327646:HRF327658 IBB327646:IBB327658 IKX327646:IKX327658 IUT327646:IUT327658 JEP327646:JEP327658 JOL327646:JOL327658 JYH327646:JYH327658 KID327646:KID327658 KRZ327646:KRZ327658 LBV327646:LBV327658 LLR327646:LLR327658 LVN327646:LVN327658 MFJ327646:MFJ327658 MPF327646:MPF327658 MZB327646:MZB327658 NIX327646:NIX327658 NST327646:NST327658 OCP327646:OCP327658 OML327646:OML327658 OWH327646:OWH327658 PGD327646:PGD327658 PPZ327646:PPZ327658 PZV327646:PZV327658 QJR327646:QJR327658 QTN327646:QTN327658 RDJ327646:RDJ327658 RNF327646:RNF327658 RXB327646:RXB327658 SGX327646:SGX327658 SQT327646:SQT327658 TAP327646:TAP327658 TKL327646:TKL327658 TUH327646:TUH327658 UED327646:UED327658 UNZ327646:UNZ327658 UXV327646:UXV327658 VHR327646:VHR327658 VRN327646:VRN327658 WBJ327646:WBJ327658 WLF327646:WLF327658 WVB327646:WVB327658 IP393182:IP393194 SL393182:SL393194 ACH393182:ACH393194 AMD393182:AMD393194 AVZ393182:AVZ393194 BFV393182:BFV393194 BPR393182:BPR393194 BZN393182:BZN393194 CJJ393182:CJJ393194 CTF393182:CTF393194 DDB393182:DDB393194 DMX393182:DMX393194 DWT393182:DWT393194 EGP393182:EGP393194 EQL393182:EQL393194 FAH393182:FAH393194 FKD393182:FKD393194 FTZ393182:FTZ393194 GDV393182:GDV393194 GNR393182:GNR393194 GXN393182:GXN393194 HHJ393182:HHJ393194 HRF393182:HRF393194 IBB393182:IBB393194 IKX393182:IKX393194 IUT393182:IUT393194 JEP393182:JEP393194 JOL393182:JOL393194 JYH393182:JYH393194 KID393182:KID393194 KRZ393182:KRZ393194 LBV393182:LBV393194 LLR393182:LLR393194 LVN393182:LVN393194 MFJ393182:MFJ393194 MPF393182:MPF393194 MZB393182:MZB393194 NIX393182:NIX393194 NST393182:NST393194 OCP393182:OCP393194 OML393182:OML393194 OWH393182:OWH393194 PGD393182:PGD393194 PPZ393182:PPZ393194 PZV393182:PZV393194 QJR393182:QJR393194 QTN393182:QTN393194 RDJ393182:RDJ393194 RNF393182:RNF393194 RXB393182:RXB393194 SGX393182:SGX393194 SQT393182:SQT393194 TAP393182:TAP393194 TKL393182:TKL393194 TUH393182:TUH393194 UED393182:UED393194 UNZ393182:UNZ393194 UXV393182:UXV393194 VHR393182:VHR393194 VRN393182:VRN393194 WBJ393182:WBJ393194 WLF393182:WLF393194 WVB393182:WVB393194 IP458718:IP458730 SL458718:SL458730 ACH458718:ACH458730 AMD458718:AMD458730 AVZ458718:AVZ458730 BFV458718:BFV458730 BPR458718:BPR458730 BZN458718:BZN458730 CJJ458718:CJJ458730 CTF458718:CTF458730 DDB458718:DDB458730 DMX458718:DMX458730 DWT458718:DWT458730 EGP458718:EGP458730 EQL458718:EQL458730 FAH458718:FAH458730 FKD458718:FKD458730 FTZ458718:FTZ458730 GDV458718:GDV458730 GNR458718:GNR458730 GXN458718:GXN458730 HHJ458718:HHJ458730 HRF458718:HRF458730 IBB458718:IBB458730 IKX458718:IKX458730 IUT458718:IUT458730 JEP458718:JEP458730 JOL458718:JOL458730 JYH458718:JYH458730 KID458718:KID458730 KRZ458718:KRZ458730 LBV458718:LBV458730 LLR458718:LLR458730 LVN458718:LVN458730 MFJ458718:MFJ458730 MPF458718:MPF458730 MZB458718:MZB458730 NIX458718:NIX458730 NST458718:NST458730 OCP458718:OCP458730 OML458718:OML458730 OWH458718:OWH458730 PGD458718:PGD458730 PPZ458718:PPZ458730 PZV458718:PZV458730 QJR458718:QJR458730 QTN458718:QTN458730 RDJ458718:RDJ458730 RNF458718:RNF458730 RXB458718:RXB458730 SGX458718:SGX458730 SQT458718:SQT458730 TAP458718:TAP458730 TKL458718:TKL458730 TUH458718:TUH458730 UED458718:UED458730 UNZ458718:UNZ458730 UXV458718:UXV458730 VHR458718:VHR458730 VRN458718:VRN458730 WBJ458718:WBJ458730 WLF458718:WLF458730 WVB458718:WVB458730 IP524254:IP524266 SL524254:SL524266 ACH524254:ACH524266 AMD524254:AMD524266 AVZ524254:AVZ524266 BFV524254:BFV524266 BPR524254:BPR524266 BZN524254:BZN524266 CJJ524254:CJJ524266 CTF524254:CTF524266 DDB524254:DDB524266 DMX524254:DMX524266 DWT524254:DWT524266 EGP524254:EGP524266 EQL524254:EQL524266 FAH524254:FAH524266 FKD524254:FKD524266 FTZ524254:FTZ524266 GDV524254:GDV524266 GNR524254:GNR524266 GXN524254:GXN524266 HHJ524254:HHJ524266 HRF524254:HRF524266 IBB524254:IBB524266 IKX524254:IKX524266 IUT524254:IUT524266 JEP524254:JEP524266 JOL524254:JOL524266 JYH524254:JYH524266 KID524254:KID524266 KRZ524254:KRZ524266 LBV524254:LBV524266 LLR524254:LLR524266 LVN524254:LVN524266 MFJ524254:MFJ524266 MPF524254:MPF524266 MZB524254:MZB524266 NIX524254:NIX524266 NST524254:NST524266 OCP524254:OCP524266 OML524254:OML524266 OWH524254:OWH524266 PGD524254:PGD524266 PPZ524254:PPZ524266 PZV524254:PZV524266 QJR524254:QJR524266 QTN524254:QTN524266 RDJ524254:RDJ524266 RNF524254:RNF524266 RXB524254:RXB524266 SGX524254:SGX524266 SQT524254:SQT524266 TAP524254:TAP524266 TKL524254:TKL524266 TUH524254:TUH524266 UED524254:UED524266 UNZ524254:UNZ524266 UXV524254:UXV524266 VHR524254:VHR524266 VRN524254:VRN524266 WBJ524254:WBJ524266 WLF524254:WLF524266 WVB524254:WVB524266 IP589790:IP589802 SL589790:SL589802 ACH589790:ACH589802 AMD589790:AMD589802 AVZ589790:AVZ589802 BFV589790:BFV589802 BPR589790:BPR589802 BZN589790:BZN589802 CJJ589790:CJJ589802 CTF589790:CTF589802 DDB589790:DDB589802 DMX589790:DMX589802 DWT589790:DWT589802 EGP589790:EGP589802 EQL589790:EQL589802 FAH589790:FAH589802 FKD589790:FKD589802 FTZ589790:FTZ589802 GDV589790:GDV589802 GNR589790:GNR589802 GXN589790:GXN589802 HHJ589790:HHJ589802 HRF589790:HRF589802 IBB589790:IBB589802 IKX589790:IKX589802 IUT589790:IUT589802 JEP589790:JEP589802 JOL589790:JOL589802 JYH589790:JYH589802 KID589790:KID589802 KRZ589790:KRZ589802 LBV589790:LBV589802 LLR589790:LLR589802 LVN589790:LVN589802 MFJ589790:MFJ589802 MPF589790:MPF589802 MZB589790:MZB589802 NIX589790:NIX589802 NST589790:NST589802 OCP589790:OCP589802 OML589790:OML589802 OWH589790:OWH589802 PGD589790:PGD589802 PPZ589790:PPZ589802 PZV589790:PZV589802 QJR589790:QJR589802 QTN589790:QTN589802 RDJ589790:RDJ589802 RNF589790:RNF589802 RXB589790:RXB589802 SGX589790:SGX589802 SQT589790:SQT589802 TAP589790:TAP589802 TKL589790:TKL589802 TUH589790:TUH589802 UED589790:UED589802 UNZ589790:UNZ589802 UXV589790:UXV589802 VHR589790:VHR589802 VRN589790:VRN589802 WBJ589790:WBJ589802 WLF589790:WLF589802 WVB589790:WVB589802 IP655326:IP655338 SL655326:SL655338 ACH655326:ACH655338 AMD655326:AMD655338 AVZ655326:AVZ655338 BFV655326:BFV655338 BPR655326:BPR655338 BZN655326:BZN655338 CJJ655326:CJJ655338 CTF655326:CTF655338 DDB655326:DDB655338 DMX655326:DMX655338 DWT655326:DWT655338 EGP655326:EGP655338 EQL655326:EQL655338 FAH655326:FAH655338 FKD655326:FKD655338 FTZ655326:FTZ655338 GDV655326:GDV655338 GNR655326:GNR655338 GXN655326:GXN655338 HHJ655326:HHJ655338 HRF655326:HRF655338 IBB655326:IBB655338 IKX655326:IKX655338 IUT655326:IUT655338 JEP655326:JEP655338 JOL655326:JOL655338 JYH655326:JYH655338 KID655326:KID655338 KRZ655326:KRZ655338 LBV655326:LBV655338 LLR655326:LLR655338 LVN655326:LVN655338 MFJ655326:MFJ655338 MPF655326:MPF655338 MZB655326:MZB655338 NIX655326:NIX655338 NST655326:NST655338 OCP655326:OCP655338 OML655326:OML655338 OWH655326:OWH655338 PGD655326:PGD655338 PPZ655326:PPZ655338 PZV655326:PZV655338 QJR655326:QJR655338 QTN655326:QTN655338 RDJ655326:RDJ655338 RNF655326:RNF655338 RXB655326:RXB655338 SGX655326:SGX655338 SQT655326:SQT655338 TAP655326:TAP655338 TKL655326:TKL655338 TUH655326:TUH655338 UED655326:UED655338 UNZ655326:UNZ655338 UXV655326:UXV655338 VHR655326:VHR655338 VRN655326:VRN655338 WBJ655326:WBJ655338 WLF655326:WLF655338 WVB655326:WVB655338 IP720862:IP720874 SL720862:SL720874 ACH720862:ACH720874 AMD720862:AMD720874 AVZ720862:AVZ720874 BFV720862:BFV720874 BPR720862:BPR720874 BZN720862:BZN720874 CJJ720862:CJJ720874 CTF720862:CTF720874 DDB720862:DDB720874 DMX720862:DMX720874 DWT720862:DWT720874 EGP720862:EGP720874 EQL720862:EQL720874 FAH720862:FAH720874 FKD720862:FKD720874 FTZ720862:FTZ720874 GDV720862:GDV720874 GNR720862:GNR720874 GXN720862:GXN720874 HHJ720862:HHJ720874 HRF720862:HRF720874 IBB720862:IBB720874 IKX720862:IKX720874 IUT720862:IUT720874 JEP720862:JEP720874 JOL720862:JOL720874 JYH720862:JYH720874 KID720862:KID720874 KRZ720862:KRZ720874 LBV720862:LBV720874 LLR720862:LLR720874 LVN720862:LVN720874 MFJ720862:MFJ720874 MPF720862:MPF720874 MZB720862:MZB720874 NIX720862:NIX720874 NST720862:NST720874 OCP720862:OCP720874 OML720862:OML720874 OWH720862:OWH720874 PGD720862:PGD720874 PPZ720862:PPZ720874 PZV720862:PZV720874 QJR720862:QJR720874 QTN720862:QTN720874 RDJ720862:RDJ720874 RNF720862:RNF720874 RXB720862:RXB720874 SGX720862:SGX720874 SQT720862:SQT720874 TAP720862:TAP720874 TKL720862:TKL720874 TUH720862:TUH720874 UED720862:UED720874 UNZ720862:UNZ720874 UXV720862:UXV720874 VHR720862:VHR720874 VRN720862:VRN720874 WBJ720862:WBJ720874 WLF720862:WLF720874 WVB720862:WVB720874 IP786398:IP786410 SL786398:SL786410 ACH786398:ACH786410 AMD786398:AMD786410 AVZ786398:AVZ786410 BFV786398:BFV786410 BPR786398:BPR786410 BZN786398:BZN786410 CJJ786398:CJJ786410 CTF786398:CTF786410 DDB786398:DDB786410 DMX786398:DMX786410 DWT786398:DWT786410 EGP786398:EGP786410 EQL786398:EQL786410 FAH786398:FAH786410 FKD786398:FKD786410 FTZ786398:FTZ786410 GDV786398:GDV786410 GNR786398:GNR786410 GXN786398:GXN786410 HHJ786398:HHJ786410 HRF786398:HRF786410 IBB786398:IBB786410 IKX786398:IKX786410 IUT786398:IUT786410 JEP786398:JEP786410 JOL786398:JOL786410 JYH786398:JYH786410 KID786398:KID786410 KRZ786398:KRZ786410 LBV786398:LBV786410 LLR786398:LLR786410 LVN786398:LVN786410 MFJ786398:MFJ786410 MPF786398:MPF786410 MZB786398:MZB786410 NIX786398:NIX786410 NST786398:NST786410 OCP786398:OCP786410 OML786398:OML786410 OWH786398:OWH786410 PGD786398:PGD786410 PPZ786398:PPZ786410 PZV786398:PZV786410 QJR786398:QJR786410 QTN786398:QTN786410 RDJ786398:RDJ786410 RNF786398:RNF786410 RXB786398:RXB786410 SGX786398:SGX786410 SQT786398:SQT786410 TAP786398:TAP786410 TKL786398:TKL786410 TUH786398:TUH786410 UED786398:UED786410 UNZ786398:UNZ786410 UXV786398:UXV786410 VHR786398:VHR786410 VRN786398:VRN786410 WBJ786398:WBJ786410 WLF786398:WLF786410 WVB786398:WVB786410 IP851934:IP851946 SL851934:SL851946 ACH851934:ACH851946 AMD851934:AMD851946 AVZ851934:AVZ851946 BFV851934:BFV851946 BPR851934:BPR851946 BZN851934:BZN851946 CJJ851934:CJJ851946 CTF851934:CTF851946 DDB851934:DDB851946 DMX851934:DMX851946 DWT851934:DWT851946 EGP851934:EGP851946 EQL851934:EQL851946 FAH851934:FAH851946 FKD851934:FKD851946 FTZ851934:FTZ851946 GDV851934:GDV851946 GNR851934:GNR851946 GXN851934:GXN851946 HHJ851934:HHJ851946 HRF851934:HRF851946 IBB851934:IBB851946 IKX851934:IKX851946 IUT851934:IUT851946 JEP851934:JEP851946 JOL851934:JOL851946 JYH851934:JYH851946 KID851934:KID851946 KRZ851934:KRZ851946 LBV851934:LBV851946 LLR851934:LLR851946 LVN851934:LVN851946 MFJ851934:MFJ851946 MPF851934:MPF851946 MZB851934:MZB851946 NIX851934:NIX851946 NST851934:NST851946 OCP851934:OCP851946 OML851934:OML851946 OWH851934:OWH851946 PGD851934:PGD851946 PPZ851934:PPZ851946 PZV851934:PZV851946 QJR851934:QJR851946 QTN851934:QTN851946 RDJ851934:RDJ851946 RNF851934:RNF851946 RXB851934:RXB851946 SGX851934:SGX851946 SQT851934:SQT851946 TAP851934:TAP851946 TKL851934:TKL851946 TUH851934:TUH851946 UED851934:UED851946 UNZ851934:UNZ851946 UXV851934:UXV851946 VHR851934:VHR851946 VRN851934:VRN851946 WBJ851934:WBJ851946 WLF851934:WLF851946 WVB851934:WVB851946 IP917470:IP917482 SL917470:SL917482 ACH917470:ACH917482 AMD917470:AMD917482 AVZ917470:AVZ917482 BFV917470:BFV917482 BPR917470:BPR917482 BZN917470:BZN917482 CJJ917470:CJJ917482 CTF917470:CTF917482 DDB917470:DDB917482 DMX917470:DMX917482 DWT917470:DWT917482 EGP917470:EGP917482 EQL917470:EQL917482 FAH917470:FAH917482 FKD917470:FKD917482 FTZ917470:FTZ917482 GDV917470:GDV917482 GNR917470:GNR917482 GXN917470:GXN917482 HHJ917470:HHJ917482 HRF917470:HRF917482 IBB917470:IBB917482 IKX917470:IKX917482 IUT917470:IUT917482 JEP917470:JEP917482 JOL917470:JOL917482 JYH917470:JYH917482 KID917470:KID917482 KRZ917470:KRZ917482 LBV917470:LBV917482 LLR917470:LLR917482 LVN917470:LVN917482 MFJ917470:MFJ917482 MPF917470:MPF917482 MZB917470:MZB917482 NIX917470:NIX917482 NST917470:NST917482 OCP917470:OCP917482 OML917470:OML917482 OWH917470:OWH917482 PGD917470:PGD917482 PPZ917470:PPZ917482 PZV917470:PZV917482 QJR917470:QJR917482 QTN917470:QTN917482 RDJ917470:RDJ917482 RNF917470:RNF917482 RXB917470:RXB917482 SGX917470:SGX917482 SQT917470:SQT917482 TAP917470:TAP917482 TKL917470:TKL917482 TUH917470:TUH917482 UED917470:UED917482 UNZ917470:UNZ917482 UXV917470:UXV917482 VHR917470:VHR917482 VRN917470:VRN917482 WBJ917470:WBJ917482 WLF917470:WLF917482 WVB917470:WVB917482 IP983006:IP983018 SL983006:SL983018 ACH983006:ACH983018 AMD983006:AMD983018 AVZ983006:AVZ983018 BFV983006:BFV983018 BPR983006:BPR983018 BZN983006:BZN983018 CJJ983006:CJJ983018 CTF983006:CTF983018 DDB983006:DDB983018 DMX983006:DMX983018 DWT983006:DWT983018 EGP983006:EGP983018 EQL983006:EQL983018 FAH983006:FAH983018 FKD983006:FKD983018 FTZ983006:FTZ983018 GDV983006:GDV983018 GNR983006:GNR983018 GXN983006:GXN983018 HHJ983006:HHJ983018 HRF983006:HRF983018 IBB983006:IBB983018 IKX983006:IKX983018 IUT983006:IUT983018 JEP983006:JEP983018 JOL983006:JOL983018 JYH983006:JYH983018 KID983006:KID983018 KRZ983006:KRZ983018 LBV983006:LBV983018 LLR983006:LLR983018 LVN983006:LVN983018 MFJ983006:MFJ983018 MPF983006:MPF983018 MZB983006:MZB983018 NIX983006:NIX983018 NST983006:NST983018 OCP983006:OCP983018 OML983006:OML983018 OWH983006:OWH983018 PGD983006:PGD983018 PPZ983006:PPZ983018 PZV983006:PZV983018 QJR983006:QJR983018 QTN983006:QTN983018 RDJ983006:RDJ983018 RNF983006:RNF983018 RXB983006:RXB983018 SGX983006:SGX983018 SQT983006:SQT983018 TAP983006:TAP983018 TKL983006:TKL983018 TUH983006:TUH983018 UED983006:UED983018 UNZ983006:UNZ983018 UXV983006:UXV983018 VHR983006:VHR983018 VRN983006:VRN983018 WBJ983006:WBJ983018 WLF983006:WLF983018 WVB983006:WVB983018">
      <formula1>#REF!</formula1>
    </dataValidation>
  </dataValidations>
  <pageMargins left="0.51181102362204722" right="0.51181102362204722" top="0.55118110236220474" bottom="0.55118110236220474" header="0.31496062992125984" footer="0.31496062992125984"/>
  <pageSetup scale="80"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H119"/>
  <sheetViews>
    <sheetView tabSelected="1" topLeftCell="A100" workbookViewId="0">
      <selection activeCell="J115" sqref="J115"/>
    </sheetView>
  </sheetViews>
  <sheetFormatPr baseColWidth="10" defaultRowHeight="12.75" x14ac:dyDescent="0.25"/>
  <cols>
    <col min="1" max="1" width="63.7109375" style="4" customWidth="1"/>
    <col min="2" max="2" width="20.7109375" style="5" customWidth="1"/>
    <col min="3" max="3" width="18.7109375" style="4" customWidth="1"/>
    <col min="4" max="4" width="13.7109375" style="4" customWidth="1"/>
    <col min="5" max="5" width="13.7109375" style="7" customWidth="1"/>
    <col min="6" max="7" width="13.7109375" style="4" customWidth="1"/>
    <col min="8" max="231" width="11.42578125" style="4"/>
    <col min="232" max="232" width="62.85546875" style="4" customWidth="1"/>
    <col min="233" max="233" width="22.28515625" style="4" customWidth="1"/>
    <col min="234" max="234" width="18.140625" style="4" customWidth="1"/>
    <col min="235" max="235" width="16.85546875" style="4" customWidth="1"/>
    <col min="236" max="236" width="13.42578125" style="4" customWidth="1"/>
    <col min="237" max="237" width="11.7109375" style="4" customWidth="1"/>
    <col min="238" max="238" width="13" style="4" customWidth="1"/>
    <col min="239" max="239" width="13.42578125" style="4" bestFit="1" customWidth="1"/>
    <col min="240" max="487" width="11.42578125" style="4"/>
    <col min="488" max="488" width="62.85546875" style="4" customWidth="1"/>
    <col min="489" max="489" width="22.28515625" style="4" customWidth="1"/>
    <col min="490" max="490" width="18.140625" style="4" customWidth="1"/>
    <col min="491" max="491" width="16.85546875" style="4" customWidth="1"/>
    <col min="492" max="492" width="13.42578125" style="4" customWidth="1"/>
    <col min="493" max="493" width="11.7109375" style="4" customWidth="1"/>
    <col min="494" max="494" width="13" style="4" customWidth="1"/>
    <col min="495" max="495" width="13.42578125" style="4" bestFit="1" customWidth="1"/>
    <col min="496" max="743" width="11.42578125" style="4"/>
    <col min="744" max="744" width="62.85546875" style="4" customWidth="1"/>
    <col min="745" max="745" width="22.28515625" style="4" customWidth="1"/>
    <col min="746" max="746" width="18.140625" style="4" customWidth="1"/>
    <col min="747" max="747" width="16.85546875" style="4" customWidth="1"/>
    <col min="748" max="748" width="13.42578125" style="4" customWidth="1"/>
    <col min="749" max="749" width="11.7109375" style="4" customWidth="1"/>
    <col min="750" max="750" width="13" style="4" customWidth="1"/>
    <col min="751" max="751" width="13.42578125" style="4" bestFit="1" customWidth="1"/>
    <col min="752" max="999" width="11.42578125" style="4"/>
    <col min="1000" max="1000" width="62.85546875" style="4" customWidth="1"/>
    <col min="1001" max="1001" width="22.28515625" style="4" customWidth="1"/>
    <col min="1002" max="1002" width="18.140625" style="4" customWidth="1"/>
    <col min="1003" max="1003" width="16.85546875" style="4" customWidth="1"/>
    <col min="1004" max="1004" width="13.42578125" style="4" customWidth="1"/>
    <col min="1005" max="1005" width="11.7109375" style="4" customWidth="1"/>
    <col min="1006" max="1006" width="13" style="4" customWidth="1"/>
    <col min="1007" max="1007" width="13.42578125" style="4" bestFit="1" customWidth="1"/>
    <col min="1008" max="1255" width="11.42578125" style="4"/>
    <col min="1256" max="1256" width="62.85546875" style="4" customWidth="1"/>
    <col min="1257" max="1257" width="22.28515625" style="4" customWidth="1"/>
    <col min="1258" max="1258" width="18.140625" style="4" customWidth="1"/>
    <col min="1259" max="1259" width="16.85546875" style="4" customWidth="1"/>
    <col min="1260" max="1260" width="13.42578125" style="4" customWidth="1"/>
    <col min="1261" max="1261" width="11.7109375" style="4" customWidth="1"/>
    <col min="1262" max="1262" width="13" style="4" customWidth="1"/>
    <col min="1263" max="1263" width="13.42578125" style="4" bestFit="1" customWidth="1"/>
    <col min="1264" max="1511" width="11.42578125" style="4"/>
    <col min="1512" max="1512" width="62.85546875" style="4" customWidth="1"/>
    <col min="1513" max="1513" width="22.28515625" style="4" customWidth="1"/>
    <col min="1514" max="1514" width="18.140625" style="4" customWidth="1"/>
    <col min="1515" max="1515" width="16.85546875" style="4" customWidth="1"/>
    <col min="1516" max="1516" width="13.42578125" style="4" customWidth="1"/>
    <col min="1517" max="1517" width="11.7109375" style="4" customWidth="1"/>
    <col min="1518" max="1518" width="13" style="4" customWidth="1"/>
    <col min="1519" max="1519" width="13.42578125" style="4" bestFit="1" customWidth="1"/>
    <col min="1520" max="1767" width="11.42578125" style="4"/>
    <col min="1768" max="1768" width="62.85546875" style="4" customWidth="1"/>
    <col min="1769" max="1769" width="22.28515625" style="4" customWidth="1"/>
    <col min="1770" max="1770" width="18.140625" style="4" customWidth="1"/>
    <col min="1771" max="1771" width="16.85546875" style="4" customWidth="1"/>
    <col min="1772" max="1772" width="13.42578125" style="4" customWidth="1"/>
    <col min="1773" max="1773" width="11.7109375" style="4" customWidth="1"/>
    <col min="1774" max="1774" width="13" style="4" customWidth="1"/>
    <col min="1775" max="1775" width="13.42578125" style="4" bestFit="1" customWidth="1"/>
    <col min="1776" max="2023" width="11.42578125" style="4"/>
    <col min="2024" max="2024" width="62.85546875" style="4" customWidth="1"/>
    <col min="2025" max="2025" width="22.28515625" style="4" customWidth="1"/>
    <col min="2026" max="2026" width="18.140625" style="4" customWidth="1"/>
    <col min="2027" max="2027" width="16.85546875" style="4" customWidth="1"/>
    <col min="2028" max="2028" width="13.42578125" style="4" customWidth="1"/>
    <col min="2029" max="2029" width="11.7109375" style="4" customWidth="1"/>
    <col min="2030" max="2030" width="13" style="4" customWidth="1"/>
    <col min="2031" max="2031" width="13.42578125" style="4" bestFit="1" customWidth="1"/>
    <col min="2032" max="2279" width="11.42578125" style="4"/>
    <col min="2280" max="2280" width="62.85546875" style="4" customWidth="1"/>
    <col min="2281" max="2281" width="22.28515625" style="4" customWidth="1"/>
    <col min="2282" max="2282" width="18.140625" style="4" customWidth="1"/>
    <col min="2283" max="2283" width="16.85546875" style="4" customWidth="1"/>
    <col min="2284" max="2284" width="13.42578125" style="4" customWidth="1"/>
    <col min="2285" max="2285" width="11.7109375" style="4" customWidth="1"/>
    <col min="2286" max="2286" width="13" style="4" customWidth="1"/>
    <col min="2287" max="2287" width="13.42578125" style="4" bestFit="1" customWidth="1"/>
    <col min="2288" max="2535" width="11.42578125" style="4"/>
    <col min="2536" max="2536" width="62.85546875" style="4" customWidth="1"/>
    <col min="2537" max="2537" width="22.28515625" style="4" customWidth="1"/>
    <col min="2538" max="2538" width="18.140625" style="4" customWidth="1"/>
    <col min="2539" max="2539" width="16.85546875" style="4" customWidth="1"/>
    <col min="2540" max="2540" width="13.42578125" style="4" customWidth="1"/>
    <col min="2541" max="2541" width="11.7109375" style="4" customWidth="1"/>
    <col min="2542" max="2542" width="13" style="4" customWidth="1"/>
    <col min="2543" max="2543" width="13.42578125" style="4" bestFit="1" customWidth="1"/>
    <col min="2544" max="2791" width="11.42578125" style="4"/>
    <col min="2792" max="2792" width="62.85546875" style="4" customWidth="1"/>
    <col min="2793" max="2793" width="22.28515625" style="4" customWidth="1"/>
    <col min="2794" max="2794" width="18.140625" style="4" customWidth="1"/>
    <col min="2795" max="2795" width="16.85546875" style="4" customWidth="1"/>
    <col min="2796" max="2796" width="13.42578125" style="4" customWidth="1"/>
    <col min="2797" max="2797" width="11.7109375" style="4" customWidth="1"/>
    <col min="2798" max="2798" width="13" style="4" customWidth="1"/>
    <col min="2799" max="2799" width="13.42578125" style="4" bestFit="1" customWidth="1"/>
    <col min="2800" max="3047" width="11.42578125" style="4"/>
    <col min="3048" max="3048" width="62.85546875" style="4" customWidth="1"/>
    <col min="3049" max="3049" width="22.28515625" style="4" customWidth="1"/>
    <col min="3050" max="3050" width="18.140625" style="4" customWidth="1"/>
    <col min="3051" max="3051" width="16.85546875" style="4" customWidth="1"/>
    <col min="3052" max="3052" width="13.42578125" style="4" customWidth="1"/>
    <col min="3053" max="3053" width="11.7109375" style="4" customWidth="1"/>
    <col min="3054" max="3054" width="13" style="4" customWidth="1"/>
    <col min="3055" max="3055" width="13.42578125" style="4" bestFit="1" customWidth="1"/>
    <col min="3056" max="3303" width="11.42578125" style="4"/>
    <col min="3304" max="3304" width="62.85546875" style="4" customWidth="1"/>
    <col min="3305" max="3305" width="22.28515625" style="4" customWidth="1"/>
    <col min="3306" max="3306" width="18.140625" style="4" customWidth="1"/>
    <col min="3307" max="3307" width="16.85546875" style="4" customWidth="1"/>
    <col min="3308" max="3308" width="13.42578125" style="4" customWidth="1"/>
    <col min="3309" max="3309" width="11.7109375" style="4" customWidth="1"/>
    <col min="3310" max="3310" width="13" style="4" customWidth="1"/>
    <col min="3311" max="3311" width="13.42578125" style="4" bestFit="1" customWidth="1"/>
    <col min="3312" max="3559" width="11.42578125" style="4"/>
    <col min="3560" max="3560" width="62.85546875" style="4" customWidth="1"/>
    <col min="3561" max="3561" width="22.28515625" style="4" customWidth="1"/>
    <col min="3562" max="3562" width="18.140625" style="4" customWidth="1"/>
    <col min="3563" max="3563" width="16.85546875" style="4" customWidth="1"/>
    <col min="3564" max="3564" width="13.42578125" style="4" customWidth="1"/>
    <col min="3565" max="3565" width="11.7109375" style="4" customWidth="1"/>
    <col min="3566" max="3566" width="13" style="4" customWidth="1"/>
    <col min="3567" max="3567" width="13.42578125" style="4" bestFit="1" customWidth="1"/>
    <col min="3568" max="3815" width="11.42578125" style="4"/>
    <col min="3816" max="3816" width="62.85546875" style="4" customWidth="1"/>
    <col min="3817" max="3817" width="22.28515625" style="4" customWidth="1"/>
    <col min="3818" max="3818" width="18.140625" style="4" customWidth="1"/>
    <col min="3819" max="3819" width="16.85546875" style="4" customWidth="1"/>
    <col min="3820" max="3820" width="13.42578125" style="4" customWidth="1"/>
    <col min="3821" max="3821" width="11.7109375" style="4" customWidth="1"/>
    <col min="3822" max="3822" width="13" style="4" customWidth="1"/>
    <col min="3823" max="3823" width="13.42578125" style="4" bestFit="1" customWidth="1"/>
    <col min="3824" max="4071" width="11.42578125" style="4"/>
    <col min="4072" max="4072" width="62.85546875" style="4" customWidth="1"/>
    <col min="4073" max="4073" width="22.28515625" style="4" customWidth="1"/>
    <col min="4074" max="4074" width="18.140625" style="4" customWidth="1"/>
    <col min="4075" max="4075" width="16.85546875" style="4" customWidth="1"/>
    <col min="4076" max="4076" width="13.42578125" style="4" customWidth="1"/>
    <col min="4077" max="4077" width="11.7109375" style="4" customWidth="1"/>
    <col min="4078" max="4078" width="13" style="4" customWidth="1"/>
    <col min="4079" max="4079" width="13.42578125" style="4" bestFit="1" customWidth="1"/>
    <col min="4080" max="4327" width="11.42578125" style="4"/>
    <col min="4328" max="4328" width="62.85546875" style="4" customWidth="1"/>
    <col min="4329" max="4329" width="22.28515625" style="4" customWidth="1"/>
    <col min="4330" max="4330" width="18.140625" style="4" customWidth="1"/>
    <col min="4331" max="4331" width="16.85546875" style="4" customWidth="1"/>
    <col min="4332" max="4332" width="13.42578125" style="4" customWidth="1"/>
    <col min="4333" max="4333" width="11.7109375" style="4" customWidth="1"/>
    <col min="4334" max="4334" width="13" style="4" customWidth="1"/>
    <col min="4335" max="4335" width="13.42578125" style="4" bestFit="1" customWidth="1"/>
    <col min="4336" max="4583" width="11.42578125" style="4"/>
    <col min="4584" max="4584" width="62.85546875" style="4" customWidth="1"/>
    <col min="4585" max="4585" width="22.28515625" style="4" customWidth="1"/>
    <col min="4586" max="4586" width="18.140625" style="4" customWidth="1"/>
    <col min="4587" max="4587" width="16.85546875" style="4" customWidth="1"/>
    <col min="4588" max="4588" width="13.42578125" style="4" customWidth="1"/>
    <col min="4589" max="4589" width="11.7109375" style="4" customWidth="1"/>
    <col min="4590" max="4590" width="13" style="4" customWidth="1"/>
    <col min="4591" max="4591" width="13.42578125" style="4" bestFit="1" customWidth="1"/>
    <col min="4592" max="4839" width="11.42578125" style="4"/>
    <col min="4840" max="4840" width="62.85546875" style="4" customWidth="1"/>
    <col min="4841" max="4841" width="22.28515625" style="4" customWidth="1"/>
    <col min="4842" max="4842" width="18.140625" style="4" customWidth="1"/>
    <col min="4843" max="4843" width="16.85546875" style="4" customWidth="1"/>
    <col min="4844" max="4844" width="13.42578125" style="4" customWidth="1"/>
    <col min="4845" max="4845" width="11.7109375" style="4" customWidth="1"/>
    <col min="4846" max="4846" width="13" style="4" customWidth="1"/>
    <col min="4847" max="4847" width="13.42578125" style="4" bestFit="1" customWidth="1"/>
    <col min="4848" max="5095" width="11.42578125" style="4"/>
    <col min="5096" max="5096" width="62.85546875" style="4" customWidth="1"/>
    <col min="5097" max="5097" width="22.28515625" style="4" customWidth="1"/>
    <col min="5098" max="5098" width="18.140625" style="4" customWidth="1"/>
    <col min="5099" max="5099" width="16.85546875" style="4" customWidth="1"/>
    <col min="5100" max="5100" width="13.42578125" style="4" customWidth="1"/>
    <col min="5101" max="5101" width="11.7109375" style="4" customWidth="1"/>
    <col min="5102" max="5102" width="13" style="4" customWidth="1"/>
    <col min="5103" max="5103" width="13.42578125" style="4" bestFit="1" customWidth="1"/>
    <col min="5104" max="5351" width="11.42578125" style="4"/>
    <col min="5352" max="5352" width="62.85546875" style="4" customWidth="1"/>
    <col min="5353" max="5353" width="22.28515625" style="4" customWidth="1"/>
    <col min="5354" max="5354" width="18.140625" style="4" customWidth="1"/>
    <col min="5355" max="5355" width="16.85546875" style="4" customWidth="1"/>
    <col min="5356" max="5356" width="13.42578125" style="4" customWidth="1"/>
    <col min="5357" max="5357" width="11.7109375" style="4" customWidth="1"/>
    <col min="5358" max="5358" width="13" style="4" customWidth="1"/>
    <col min="5359" max="5359" width="13.42578125" style="4" bestFit="1" customWidth="1"/>
    <col min="5360" max="5607" width="11.42578125" style="4"/>
    <col min="5608" max="5608" width="62.85546875" style="4" customWidth="1"/>
    <col min="5609" max="5609" width="22.28515625" style="4" customWidth="1"/>
    <col min="5610" max="5610" width="18.140625" style="4" customWidth="1"/>
    <col min="5611" max="5611" width="16.85546875" style="4" customWidth="1"/>
    <col min="5612" max="5612" width="13.42578125" style="4" customWidth="1"/>
    <col min="5613" max="5613" width="11.7109375" style="4" customWidth="1"/>
    <col min="5614" max="5614" width="13" style="4" customWidth="1"/>
    <col min="5615" max="5615" width="13.42578125" style="4" bestFit="1" customWidth="1"/>
    <col min="5616" max="5863" width="11.42578125" style="4"/>
    <col min="5864" max="5864" width="62.85546875" style="4" customWidth="1"/>
    <col min="5865" max="5865" width="22.28515625" style="4" customWidth="1"/>
    <col min="5866" max="5866" width="18.140625" style="4" customWidth="1"/>
    <col min="5867" max="5867" width="16.85546875" style="4" customWidth="1"/>
    <col min="5868" max="5868" width="13.42578125" style="4" customWidth="1"/>
    <col min="5869" max="5869" width="11.7109375" style="4" customWidth="1"/>
    <col min="5870" max="5870" width="13" style="4" customWidth="1"/>
    <col min="5871" max="5871" width="13.42578125" style="4" bestFit="1" customWidth="1"/>
    <col min="5872" max="6119" width="11.42578125" style="4"/>
    <col min="6120" max="6120" width="62.85546875" style="4" customWidth="1"/>
    <col min="6121" max="6121" width="22.28515625" style="4" customWidth="1"/>
    <col min="6122" max="6122" width="18.140625" style="4" customWidth="1"/>
    <col min="6123" max="6123" width="16.85546875" style="4" customWidth="1"/>
    <col min="6124" max="6124" width="13.42578125" style="4" customWidth="1"/>
    <col min="6125" max="6125" width="11.7109375" style="4" customWidth="1"/>
    <col min="6126" max="6126" width="13" style="4" customWidth="1"/>
    <col min="6127" max="6127" width="13.42578125" style="4" bestFit="1" customWidth="1"/>
    <col min="6128" max="6375" width="11.42578125" style="4"/>
    <col min="6376" max="6376" width="62.85546875" style="4" customWidth="1"/>
    <col min="6377" max="6377" width="22.28515625" style="4" customWidth="1"/>
    <col min="6378" max="6378" width="18.140625" style="4" customWidth="1"/>
    <col min="6379" max="6379" width="16.85546875" style="4" customWidth="1"/>
    <col min="6380" max="6380" width="13.42578125" style="4" customWidth="1"/>
    <col min="6381" max="6381" width="11.7109375" style="4" customWidth="1"/>
    <col min="6382" max="6382" width="13" style="4" customWidth="1"/>
    <col min="6383" max="6383" width="13.42578125" style="4" bestFit="1" customWidth="1"/>
    <col min="6384" max="6631" width="11.42578125" style="4"/>
    <col min="6632" max="6632" width="62.85546875" style="4" customWidth="1"/>
    <col min="6633" max="6633" width="22.28515625" style="4" customWidth="1"/>
    <col min="6634" max="6634" width="18.140625" style="4" customWidth="1"/>
    <col min="6635" max="6635" width="16.85546875" style="4" customWidth="1"/>
    <col min="6636" max="6636" width="13.42578125" style="4" customWidth="1"/>
    <col min="6637" max="6637" width="11.7109375" style="4" customWidth="1"/>
    <col min="6638" max="6638" width="13" style="4" customWidth="1"/>
    <col min="6639" max="6639" width="13.42578125" style="4" bestFit="1" customWidth="1"/>
    <col min="6640" max="6887" width="11.42578125" style="4"/>
    <col min="6888" max="6888" width="62.85546875" style="4" customWidth="1"/>
    <col min="6889" max="6889" width="22.28515625" style="4" customWidth="1"/>
    <col min="6890" max="6890" width="18.140625" style="4" customWidth="1"/>
    <col min="6891" max="6891" width="16.85546875" style="4" customWidth="1"/>
    <col min="6892" max="6892" width="13.42578125" style="4" customWidth="1"/>
    <col min="6893" max="6893" width="11.7109375" style="4" customWidth="1"/>
    <col min="6894" max="6894" width="13" style="4" customWidth="1"/>
    <col min="6895" max="6895" width="13.42578125" style="4" bestFit="1" customWidth="1"/>
    <col min="6896" max="7143" width="11.42578125" style="4"/>
    <col min="7144" max="7144" width="62.85546875" style="4" customWidth="1"/>
    <col min="7145" max="7145" width="22.28515625" style="4" customWidth="1"/>
    <col min="7146" max="7146" width="18.140625" style="4" customWidth="1"/>
    <col min="7147" max="7147" width="16.85546875" style="4" customWidth="1"/>
    <col min="7148" max="7148" width="13.42578125" style="4" customWidth="1"/>
    <col min="7149" max="7149" width="11.7109375" style="4" customWidth="1"/>
    <col min="7150" max="7150" width="13" style="4" customWidth="1"/>
    <col min="7151" max="7151" width="13.42578125" style="4" bestFit="1" customWidth="1"/>
    <col min="7152" max="7399" width="11.42578125" style="4"/>
    <col min="7400" max="7400" width="62.85546875" style="4" customWidth="1"/>
    <col min="7401" max="7401" width="22.28515625" style="4" customWidth="1"/>
    <col min="7402" max="7402" width="18.140625" style="4" customWidth="1"/>
    <col min="7403" max="7403" width="16.85546875" style="4" customWidth="1"/>
    <col min="7404" max="7404" width="13.42578125" style="4" customWidth="1"/>
    <col min="7405" max="7405" width="11.7109375" style="4" customWidth="1"/>
    <col min="7406" max="7406" width="13" style="4" customWidth="1"/>
    <col min="7407" max="7407" width="13.42578125" style="4" bestFit="1" customWidth="1"/>
    <col min="7408" max="7655" width="11.42578125" style="4"/>
    <col min="7656" max="7656" width="62.85546875" style="4" customWidth="1"/>
    <col min="7657" max="7657" width="22.28515625" style="4" customWidth="1"/>
    <col min="7658" max="7658" width="18.140625" style="4" customWidth="1"/>
    <col min="7659" max="7659" width="16.85546875" style="4" customWidth="1"/>
    <col min="7660" max="7660" width="13.42578125" style="4" customWidth="1"/>
    <col min="7661" max="7661" width="11.7109375" style="4" customWidth="1"/>
    <col min="7662" max="7662" width="13" style="4" customWidth="1"/>
    <col min="7663" max="7663" width="13.42578125" style="4" bestFit="1" customWidth="1"/>
    <col min="7664" max="7911" width="11.42578125" style="4"/>
    <col min="7912" max="7912" width="62.85546875" style="4" customWidth="1"/>
    <col min="7913" max="7913" width="22.28515625" style="4" customWidth="1"/>
    <col min="7914" max="7914" width="18.140625" style="4" customWidth="1"/>
    <col min="7915" max="7915" width="16.85546875" style="4" customWidth="1"/>
    <col min="7916" max="7916" width="13.42578125" style="4" customWidth="1"/>
    <col min="7917" max="7917" width="11.7109375" style="4" customWidth="1"/>
    <col min="7918" max="7918" width="13" style="4" customWidth="1"/>
    <col min="7919" max="7919" width="13.42578125" style="4" bestFit="1" customWidth="1"/>
    <col min="7920" max="8167" width="11.42578125" style="4"/>
    <col min="8168" max="8168" width="62.85546875" style="4" customWidth="1"/>
    <col min="8169" max="8169" width="22.28515625" style="4" customWidth="1"/>
    <col min="8170" max="8170" width="18.140625" style="4" customWidth="1"/>
    <col min="8171" max="8171" width="16.85546875" style="4" customWidth="1"/>
    <col min="8172" max="8172" width="13.42578125" style="4" customWidth="1"/>
    <col min="8173" max="8173" width="11.7109375" style="4" customWidth="1"/>
    <col min="8174" max="8174" width="13" style="4" customWidth="1"/>
    <col min="8175" max="8175" width="13.42578125" style="4" bestFit="1" customWidth="1"/>
    <col min="8176" max="8423" width="11.42578125" style="4"/>
    <col min="8424" max="8424" width="62.85546875" style="4" customWidth="1"/>
    <col min="8425" max="8425" width="22.28515625" style="4" customWidth="1"/>
    <col min="8426" max="8426" width="18.140625" style="4" customWidth="1"/>
    <col min="8427" max="8427" width="16.85546875" style="4" customWidth="1"/>
    <col min="8428" max="8428" width="13.42578125" style="4" customWidth="1"/>
    <col min="8429" max="8429" width="11.7109375" style="4" customWidth="1"/>
    <col min="8430" max="8430" width="13" style="4" customWidth="1"/>
    <col min="8431" max="8431" width="13.42578125" style="4" bestFit="1" customWidth="1"/>
    <col min="8432" max="8679" width="11.42578125" style="4"/>
    <col min="8680" max="8680" width="62.85546875" style="4" customWidth="1"/>
    <col min="8681" max="8681" width="22.28515625" style="4" customWidth="1"/>
    <col min="8682" max="8682" width="18.140625" style="4" customWidth="1"/>
    <col min="8683" max="8683" width="16.85546875" style="4" customWidth="1"/>
    <col min="8684" max="8684" width="13.42578125" style="4" customWidth="1"/>
    <col min="8685" max="8685" width="11.7109375" style="4" customWidth="1"/>
    <col min="8686" max="8686" width="13" style="4" customWidth="1"/>
    <col min="8687" max="8687" width="13.42578125" style="4" bestFit="1" customWidth="1"/>
    <col min="8688" max="8935" width="11.42578125" style="4"/>
    <col min="8936" max="8936" width="62.85546875" style="4" customWidth="1"/>
    <col min="8937" max="8937" width="22.28515625" style="4" customWidth="1"/>
    <col min="8938" max="8938" width="18.140625" style="4" customWidth="1"/>
    <col min="8939" max="8939" width="16.85546875" style="4" customWidth="1"/>
    <col min="8940" max="8940" width="13.42578125" style="4" customWidth="1"/>
    <col min="8941" max="8941" width="11.7109375" style="4" customWidth="1"/>
    <col min="8942" max="8942" width="13" style="4" customWidth="1"/>
    <col min="8943" max="8943" width="13.42578125" style="4" bestFit="1" customWidth="1"/>
    <col min="8944" max="9191" width="11.42578125" style="4"/>
    <col min="9192" max="9192" width="62.85546875" style="4" customWidth="1"/>
    <col min="9193" max="9193" width="22.28515625" style="4" customWidth="1"/>
    <col min="9194" max="9194" width="18.140625" style="4" customWidth="1"/>
    <col min="9195" max="9195" width="16.85546875" style="4" customWidth="1"/>
    <col min="9196" max="9196" width="13.42578125" style="4" customWidth="1"/>
    <col min="9197" max="9197" width="11.7109375" style="4" customWidth="1"/>
    <col min="9198" max="9198" width="13" style="4" customWidth="1"/>
    <col min="9199" max="9199" width="13.42578125" style="4" bestFit="1" customWidth="1"/>
    <col min="9200" max="9447" width="11.42578125" style="4"/>
    <col min="9448" max="9448" width="62.85546875" style="4" customWidth="1"/>
    <col min="9449" max="9449" width="22.28515625" style="4" customWidth="1"/>
    <col min="9450" max="9450" width="18.140625" style="4" customWidth="1"/>
    <col min="9451" max="9451" width="16.85546875" style="4" customWidth="1"/>
    <col min="9452" max="9452" width="13.42578125" style="4" customWidth="1"/>
    <col min="9453" max="9453" width="11.7109375" style="4" customWidth="1"/>
    <col min="9454" max="9454" width="13" style="4" customWidth="1"/>
    <col min="9455" max="9455" width="13.42578125" style="4" bestFit="1" customWidth="1"/>
    <col min="9456" max="9703" width="11.42578125" style="4"/>
    <col min="9704" max="9704" width="62.85546875" style="4" customWidth="1"/>
    <col min="9705" max="9705" width="22.28515625" style="4" customWidth="1"/>
    <col min="9706" max="9706" width="18.140625" style="4" customWidth="1"/>
    <col min="9707" max="9707" width="16.85546875" style="4" customWidth="1"/>
    <col min="9708" max="9708" width="13.42578125" style="4" customWidth="1"/>
    <col min="9709" max="9709" width="11.7109375" style="4" customWidth="1"/>
    <col min="9710" max="9710" width="13" style="4" customWidth="1"/>
    <col min="9711" max="9711" width="13.42578125" style="4" bestFit="1" customWidth="1"/>
    <col min="9712" max="9959" width="11.42578125" style="4"/>
    <col min="9960" max="9960" width="62.85546875" style="4" customWidth="1"/>
    <col min="9961" max="9961" width="22.28515625" style="4" customWidth="1"/>
    <col min="9962" max="9962" width="18.140625" style="4" customWidth="1"/>
    <col min="9963" max="9963" width="16.85546875" style="4" customWidth="1"/>
    <col min="9964" max="9964" width="13.42578125" style="4" customWidth="1"/>
    <col min="9965" max="9965" width="11.7109375" style="4" customWidth="1"/>
    <col min="9966" max="9966" width="13" style="4" customWidth="1"/>
    <col min="9967" max="9967" width="13.42578125" style="4" bestFit="1" customWidth="1"/>
    <col min="9968" max="10215" width="11.42578125" style="4"/>
    <col min="10216" max="10216" width="62.85546875" style="4" customWidth="1"/>
    <col min="10217" max="10217" width="22.28515625" style="4" customWidth="1"/>
    <col min="10218" max="10218" width="18.140625" style="4" customWidth="1"/>
    <col min="10219" max="10219" width="16.85546875" style="4" customWidth="1"/>
    <col min="10220" max="10220" width="13.42578125" style="4" customWidth="1"/>
    <col min="10221" max="10221" width="11.7109375" style="4" customWidth="1"/>
    <col min="10222" max="10222" width="13" style="4" customWidth="1"/>
    <col min="10223" max="10223" width="13.42578125" style="4" bestFit="1" customWidth="1"/>
    <col min="10224" max="10471" width="11.42578125" style="4"/>
    <col min="10472" max="10472" width="62.85546875" style="4" customWidth="1"/>
    <col min="10473" max="10473" width="22.28515625" style="4" customWidth="1"/>
    <col min="10474" max="10474" width="18.140625" style="4" customWidth="1"/>
    <col min="10475" max="10475" width="16.85546875" style="4" customWidth="1"/>
    <col min="10476" max="10476" width="13.42578125" style="4" customWidth="1"/>
    <col min="10477" max="10477" width="11.7109375" style="4" customWidth="1"/>
    <col min="10478" max="10478" width="13" style="4" customWidth="1"/>
    <col min="10479" max="10479" width="13.42578125" style="4" bestFit="1" customWidth="1"/>
    <col min="10480" max="10727" width="11.42578125" style="4"/>
    <col min="10728" max="10728" width="62.85546875" style="4" customWidth="1"/>
    <col min="10729" max="10729" width="22.28515625" style="4" customWidth="1"/>
    <col min="10730" max="10730" width="18.140625" style="4" customWidth="1"/>
    <col min="10731" max="10731" width="16.85546875" style="4" customWidth="1"/>
    <col min="10732" max="10732" width="13.42578125" style="4" customWidth="1"/>
    <col min="10733" max="10733" width="11.7109375" style="4" customWidth="1"/>
    <col min="10734" max="10734" width="13" style="4" customWidth="1"/>
    <col min="10735" max="10735" width="13.42578125" style="4" bestFit="1" customWidth="1"/>
    <col min="10736" max="10983" width="11.42578125" style="4"/>
    <col min="10984" max="10984" width="62.85546875" style="4" customWidth="1"/>
    <col min="10985" max="10985" width="22.28515625" style="4" customWidth="1"/>
    <col min="10986" max="10986" width="18.140625" style="4" customWidth="1"/>
    <col min="10987" max="10987" width="16.85546875" style="4" customWidth="1"/>
    <col min="10988" max="10988" width="13.42578125" style="4" customWidth="1"/>
    <col min="10989" max="10989" width="11.7109375" style="4" customWidth="1"/>
    <col min="10990" max="10990" width="13" style="4" customWidth="1"/>
    <col min="10991" max="10991" width="13.42578125" style="4" bestFit="1" customWidth="1"/>
    <col min="10992" max="11239" width="11.42578125" style="4"/>
    <col min="11240" max="11240" width="62.85546875" style="4" customWidth="1"/>
    <col min="11241" max="11241" width="22.28515625" style="4" customWidth="1"/>
    <col min="11242" max="11242" width="18.140625" style="4" customWidth="1"/>
    <col min="11243" max="11243" width="16.85546875" style="4" customWidth="1"/>
    <col min="11244" max="11244" width="13.42578125" style="4" customWidth="1"/>
    <col min="11245" max="11245" width="11.7109375" style="4" customWidth="1"/>
    <col min="11246" max="11246" width="13" style="4" customWidth="1"/>
    <col min="11247" max="11247" width="13.42578125" style="4" bestFit="1" customWidth="1"/>
    <col min="11248" max="11495" width="11.42578125" style="4"/>
    <col min="11496" max="11496" width="62.85546875" style="4" customWidth="1"/>
    <col min="11497" max="11497" width="22.28515625" style="4" customWidth="1"/>
    <col min="11498" max="11498" width="18.140625" style="4" customWidth="1"/>
    <col min="11499" max="11499" width="16.85546875" style="4" customWidth="1"/>
    <col min="11500" max="11500" width="13.42578125" style="4" customWidth="1"/>
    <col min="11501" max="11501" width="11.7109375" style="4" customWidth="1"/>
    <col min="11502" max="11502" width="13" style="4" customWidth="1"/>
    <col min="11503" max="11503" width="13.42578125" style="4" bestFit="1" customWidth="1"/>
    <col min="11504" max="11751" width="11.42578125" style="4"/>
    <col min="11752" max="11752" width="62.85546875" style="4" customWidth="1"/>
    <col min="11753" max="11753" width="22.28515625" style="4" customWidth="1"/>
    <col min="11754" max="11754" width="18.140625" style="4" customWidth="1"/>
    <col min="11755" max="11755" width="16.85546875" style="4" customWidth="1"/>
    <col min="11756" max="11756" width="13.42578125" style="4" customWidth="1"/>
    <col min="11757" max="11757" width="11.7109375" style="4" customWidth="1"/>
    <col min="11758" max="11758" width="13" style="4" customWidth="1"/>
    <col min="11759" max="11759" width="13.42578125" style="4" bestFit="1" customWidth="1"/>
    <col min="11760" max="12007" width="11.42578125" style="4"/>
    <col min="12008" max="12008" width="62.85546875" style="4" customWidth="1"/>
    <col min="12009" max="12009" width="22.28515625" style="4" customWidth="1"/>
    <col min="12010" max="12010" width="18.140625" style="4" customWidth="1"/>
    <col min="12011" max="12011" width="16.85546875" style="4" customWidth="1"/>
    <col min="12012" max="12012" width="13.42578125" style="4" customWidth="1"/>
    <col min="12013" max="12013" width="11.7109375" style="4" customWidth="1"/>
    <col min="12014" max="12014" width="13" style="4" customWidth="1"/>
    <col min="12015" max="12015" width="13.42578125" style="4" bestFit="1" customWidth="1"/>
    <col min="12016" max="12263" width="11.42578125" style="4"/>
    <col min="12264" max="12264" width="62.85546875" style="4" customWidth="1"/>
    <col min="12265" max="12265" width="22.28515625" style="4" customWidth="1"/>
    <col min="12266" max="12266" width="18.140625" style="4" customWidth="1"/>
    <col min="12267" max="12267" width="16.85546875" style="4" customWidth="1"/>
    <col min="12268" max="12268" width="13.42578125" style="4" customWidth="1"/>
    <col min="12269" max="12269" width="11.7109375" style="4" customWidth="1"/>
    <col min="12270" max="12270" width="13" style="4" customWidth="1"/>
    <col min="12271" max="12271" width="13.42578125" style="4" bestFit="1" customWidth="1"/>
    <col min="12272" max="12519" width="11.42578125" style="4"/>
    <col min="12520" max="12520" width="62.85546875" style="4" customWidth="1"/>
    <col min="12521" max="12521" width="22.28515625" style="4" customWidth="1"/>
    <col min="12522" max="12522" width="18.140625" style="4" customWidth="1"/>
    <col min="12523" max="12523" width="16.85546875" style="4" customWidth="1"/>
    <col min="12524" max="12524" width="13.42578125" style="4" customWidth="1"/>
    <col min="12525" max="12525" width="11.7109375" style="4" customWidth="1"/>
    <col min="12526" max="12526" width="13" style="4" customWidth="1"/>
    <col min="12527" max="12527" width="13.42578125" style="4" bestFit="1" customWidth="1"/>
    <col min="12528" max="12775" width="11.42578125" style="4"/>
    <col min="12776" max="12776" width="62.85546875" style="4" customWidth="1"/>
    <col min="12777" max="12777" width="22.28515625" style="4" customWidth="1"/>
    <col min="12778" max="12778" width="18.140625" style="4" customWidth="1"/>
    <col min="12779" max="12779" width="16.85546875" style="4" customWidth="1"/>
    <col min="12780" max="12780" width="13.42578125" style="4" customWidth="1"/>
    <col min="12781" max="12781" width="11.7109375" style="4" customWidth="1"/>
    <col min="12782" max="12782" width="13" style="4" customWidth="1"/>
    <col min="12783" max="12783" width="13.42578125" style="4" bestFit="1" customWidth="1"/>
    <col min="12784" max="13031" width="11.42578125" style="4"/>
    <col min="13032" max="13032" width="62.85546875" style="4" customWidth="1"/>
    <col min="13033" max="13033" width="22.28515625" style="4" customWidth="1"/>
    <col min="13034" max="13034" width="18.140625" style="4" customWidth="1"/>
    <col min="13035" max="13035" width="16.85546875" style="4" customWidth="1"/>
    <col min="13036" max="13036" width="13.42578125" style="4" customWidth="1"/>
    <col min="13037" max="13037" width="11.7109375" style="4" customWidth="1"/>
    <col min="13038" max="13038" width="13" style="4" customWidth="1"/>
    <col min="13039" max="13039" width="13.42578125" style="4" bestFit="1" customWidth="1"/>
    <col min="13040" max="13287" width="11.42578125" style="4"/>
    <col min="13288" max="13288" width="62.85546875" style="4" customWidth="1"/>
    <col min="13289" max="13289" width="22.28515625" style="4" customWidth="1"/>
    <col min="13290" max="13290" width="18.140625" style="4" customWidth="1"/>
    <col min="13291" max="13291" width="16.85546875" style="4" customWidth="1"/>
    <col min="13292" max="13292" width="13.42578125" style="4" customWidth="1"/>
    <col min="13293" max="13293" width="11.7109375" style="4" customWidth="1"/>
    <col min="13294" max="13294" width="13" style="4" customWidth="1"/>
    <col min="13295" max="13295" width="13.42578125" style="4" bestFit="1" customWidth="1"/>
    <col min="13296" max="13543" width="11.42578125" style="4"/>
    <col min="13544" max="13544" width="62.85546875" style="4" customWidth="1"/>
    <col min="13545" max="13545" width="22.28515625" style="4" customWidth="1"/>
    <col min="13546" max="13546" width="18.140625" style="4" customWidth="1"/>
    <col min="13547" max="13547" width="16.85546875" style="4" customWidth="1"/>
    <col min="13548" max="13548" width="13.42578125" style="4" customWidth="1"/>
    <col min="13549" max="13549" width="11.7109375" style="4" customWidth="1"/>
    <col min="13550" max="13550" width="13" style="4" customWidth="1"/>
    <col min="13551" max="13551" width="13.42578125" style="4" bestFit="1" customWidth="1"/>
    <col min="13552" max="13799" width="11.42578125" style="4"/>
    <col min="13800" max="13800" width="62.85546875" style="4" customWidth="1"/>
    <col min="13801" max="13801" width="22.28515625" style="4" customWidth="1"/>
    <col min="13802" max="13802" width="18.140625" style="4" customWidth="1"/>
    <col min="13803" max="13803" width="16.85546875" style="4" customWidth="1"/>
    <col min="13804" max="13804" width="13.42578125" style="4" customWidth="1"/>
    <col min="13805" max="13805" width="11.7109375" style="4" customWidth="1"/>
    <col min="13806" max="13806" width="13" style="4" customWidth="1"/>
    <col min="13807" max="13807" width="13.42578125" style="4" bestFit="1" customWidth="1"/>
    <col min="13808" max="14055" width="11.42578125" style="4"/>
    <col min="14056" max="14056" width="62.85546875" style="4" customWidth="1"/>
    <col min="14057" max="14057" width="22.28515625" style="4" customWidth="1"/>
    <col min="14058" max="14058" width="18.140625" style="4" customWidth="1"/>
    <col min="14059" max="14059" width="16.85546875" style="4" customWidth="1"/>
    <col min="14060" max="14060" width="13.42578125" style="4" customWidth="1"/>
    <col min="14061" max="14061" width="11.7109375" style="4" customWidth="1"/>
    <col min="14062" max="14062" width="13" style="4" customWidth="1"/>
    <col min="14063" max="14063" width="13.42578125" style="4" bestFit="1" customWidth="1"/>
    <col min="14064" max="14311" width="11.42578125" style="4"/>
    <col min="14312" max="14312" width="62.85546875" style="4" customWidth="1"/>
    <col min="14313" max="14313" width="22.28515625" style="4" customWidth="1"/>
    <col min="14314" max="14314" width="18.140625" style="4" customWidth="1"/>
    <col min="14315" max="14315" width="16.85546875" style="4" customWidth="1"/>
    <col min="14316" max="14316" width="13.42578125" style="4" customWidth="1"/>
    <col min="14317" max="14317" width="11.7109375" style="4" customWidth="1"/>
    <col min="14318" max="14318" width="13" style="4" customWidth="1"/>
    <col min="14319" max="14319" width="13.42578125" style="4" bestFit="1" customWidth="1"/>
    <col min="14320" max="14567" width="11.42578125" style="4"/>
    <col min="14568" max="14568" width="62.85546875" style="4" customWidth="1"/>
    <col min="14569" max="14569" width="22.28515625" style="4" customWidth="1"/>
    <col min="14570" max="14570" width="18.140625" style="4" customWidth="1"/>
    <col min="14571" max="14571" width="16.85546875" style="4" customWidth="1"/>
    <col min="14572" max="14572" width="13.42578125" style="4" customWidth="1"/>
    <col min="14573" max="14573" width="11.7109375" style="4" customWidth="1"/>
    <col min="14574" max="14574" width="13" style="4" customWidth="1"/>
    <col min="14575" max="14575" width="13.42578125" style="4" bestFit="1" customWidth="1"/>
    <col min="14576" max="14823" width="11.42578125" style="4"/>
    <col min="14824" max="14824" width="62.85546875" style="4" customWidth="1"/>
    <col min="14825" max="14825" width="22.28515625" style="4" customWidth="1"/>
    <col min="14826" max="14826" width="18.140625" style="4" customWidth="1"/>
    <col min="14827" max="14827" width="16.85546875" style="4" customWidth="1"/>
    <col min="14828" max="14828" width="13.42578125" style="4" customWidth="1"/>
    <col min="14829" max="14829" width="11.7109375" style="4" customWidth="1"/>
    <col min="14830" max="14830" width="13" style="4" customWidth="1"/>
    <col min="14831" max="14831" width="13.42578125" style="4" bestFit="1" customWidth="1"/>
    <col min="14832" max="15079" width="11.42578125" style="4"/>
    <col min="15080" max="15080" width="62.85546875" style="4" customWidth="1"/>
    <col min="15081" max="15081" width="22.28515625" style="4" customWidth="1"/>
    <col min="15082" max="15082" width="18.140625" style="4" customWidth="1"/>
    <col min="15083" max="15083" width="16.85546875" style="4" customWidth="1"/>
    <col min="15084" max="15084" width="13.42578125" style="4" customWidth="1"/>
    <col min="15085" max="15085" width="11.7109375" style="4" customWidth="1"/>
    <col min="15086" max="15086" width="13" style="4" customWidth="1"/>
    <col min="15087" max="15087" width="13.42578125" style="4" bestFit="1" customWidth="1"/>
    <col min="15088" max="15335" width="11.42578125" style="4"/>
    <col min="15336" max="15336" width="62.85546875" style="4" customWidth="1"/>
    <col min="15337" max="15337" width="22.28515625" style="4" customWidth="1"/>
    <col min="15338" max="15338" width="18.140625" style="4" customWidth="1"/>
    <col min="15339" max="15339" width="16.85546875" style="4" customWidth="1"/>
    <col min="15340" max="15340" width="13.42578125" style="4" customWidth="1"/>
    <col min="15341" max="15341" width="11.7109375" style="4" customWidth="1"/>
    <col min="15342" max="15342" width="13" style="4" customWidth="1"/>
    <col min="15343" max="15343" width="13.42578125" style="4" bestFit="1" customWidth="1"/>
    <col min="15344" max="15591" width="11.42578125" style="4"/>
    <col min="15592" max="15592" width="62.85546875" style="4" customWidth="1"/>
    <col min="15593" max="15593" width="22.28515625" style="4" customWidth="1"/>
    <col min="15594" max="15594" width="18.140625" style="4" customWidth="1"/>
    <col min="15595" max="15595" width="16.85546875" style="4" customWidth="1"/>
    <col min="15596" max="15596" width="13.42578125" style="4" customWidth="1"/>
    <col min="15597" max="15597" width="11.7109375" style="4" customWidth="1"/>
    <col min="15598" max="15598" width="13" style="4" customWidth="1"/>
    <col min="15599" max="15599" width="13.42578125" style="4" bestFit="1" customWidth="1"/>
    <col min="15600" max="15847" width="11.42578125" style="4"/>
    <col min="15848" max="15848" width="62.85546875" style="4" customWidth="1"/>
    <col min="15849" max="15849" width="22.28515625" style="4" customWidth="1"/>
    <col min="15850" max="15850" width="18.140625" style="4" customWidth="1"/>
    <col min="15851" max="15851" width="16.85546875" style="4" customWidth="1"/>
    <col min="15852" max="15852" width="13.42578125" style="4" customWidth="1"/>
    <col min="15853" max="15853" width="11.7109375" style="4" customWidth="1"/>
    <col min="15854" max="15854" width="13" style="4" customWidth="1"/>
    <col min="15855" max="15855" width="13.42578125" style="4" bestFit="1" customWidth="1"/>
    <col min="15856" max="16103" width="11.42578125" style="4"/>
    <col min="16104" max="16104" width="62.85546875" style="4" customWidth="1"/>
    <col min="16105" max="16105" width="22.28515625" style="4" customWidth="1"/>
    <col min="16106" max="16106" width="18.140625" style="4" customWidth="1"/>
    <col min="16107" max="16107" width="16.85546875" style="4" customWidth="1"/>
    <col min="16108" max="16108" width="13.42578125" style="4" customWidth="1"/>
    <col min="16109" max="16109" width="11.7109375" style="4" customWidth="1"/>
    <col min="16110" max="16110" width="13" style="4" customWidth="1"/>
    <col min="16111" max="16111" width="13.42578125" style="4" bestFit="1" customWidth="1"/>
    <col min="16112" max="16384" width="11.42578125" style="4"/>
  </cols>
  <sheetData>
    <row r="1" spans="1:7" x14ac:dyDescent="0.25">
      <c r="A1" s="36"/>
      <c r="C1" s="36"/>
      <c r="D1" s="36"/>
      <c r="E1" s="5"/>
      <c r="F1" s="36"/>
      <c r="G1" s="36"/>
    </row>
    <row r="2" spans="1:7" ht="15.75" customHeight="1" x14ac:dyDescent="0.25">
      <c r="A2" s="498" t="s">
        <v>0</v>
      </c>
      <c r="B2" s="498"/>
      <c r="C2" s="498"/>
      <c r="D2" s="498"/>
      <c r="E2" s="498"/>
      <c r="F2" s="498"/>
      <c r="G2" s="498"/>
    </row>
    <row r="3" spans="1:7" ht="25.5" customHeight="1" x14ac:dyDescent="0.25">
      <c r="A3" s="498" t="s">
        <v>1087</v>
      </c>
      <c r="B3" s="498"/>
      <c r="C3" s="498"/>
      <c r="D3" s="498"/>
      <c r="E3" s="498"/>
      <c r="F3" s="498"/>
      <c r="G3" s="498"/>
    </row>
    <row r="4" spans="1:7" ht="17.25" customHeight="1" x14ac:dyDescent="0.25">
      <c r="A4" s="552" t="s">
        <v>1086</v>
      </c>
      <c r="B4" s="552"/>
      <c r="C4" s="552"/>
      <c r="D4" s="552"/>
      <c r="E4" s="552"/>
      <c r="F4" s="552"/>
      <c r="G4" s="552"/>
    </row>
    <row r="5" spans="1:7" x14ac:dyDescent="0.25">
      <c r="A5" s="498" t="s">
        <v>454</v>
      </c>
      <c r="B5" s="498"/>
      <c r="C5" s="498"/>
      <c r="D5" s="498"/>
      <c r="E5" s="498"/>
      <c r="F5" s="498"/>
      <c r="G5" s="498"/>
    </row>
    <row r="6" spans="1:7" ht="15" customHeight="1" x14ac:dyDescent="0.25">
      <c r="A6" s="10"/>
      <c r="B6" s="499" t="s">
        <v>3</v>
      </c>
      <c r="C6" s="500"/>
      <c r="D6" s="500"/>
      <c r="E6" s="501" t="s">
        <v>4</v>
      </c>
      <c r="F6" s="502"/>
      <c r="G6" s="502"/>
    </row>
    <row r="7" spans="1:7" ht="76.5" x14ac:dyDescent="0.25">
      <c r="A7" s="11" t="s">
        <v>5</v>
      </c>
      <c r="B7" s="12" t="s">
        <v>6</v>
      </c>
      <c r="C7" s="63" t="s">
        <v>7</v>
      </c>
      <c r="D7" s="14" t="s">
        <v>8</v>
      </c>
      <c r="E7" s="14" t="s">
        <v>9</v>
      </c>
      <c r="F7" s="14" t="s">
        <v>10</v>
      </c>
      <c r="G7" s="14" t="s">
        <v>11</v>
      </c>
    </row>
    <row r="8" spans="1:7" x14ac:dyDescent="0.25">
      <c r="A8" s="1" t="s">
        <v>1063</v>
      </c>
      <c r="B8" s="15"/>
      <c r="C8" s="2">
        <f>SUM(C9+C25+C50+C69+C73+C78+C91+C99+C101+C114+C116)</f>
        <v>2267000000</v>
      </c>
      <c r="D8" s="15"/>
      <c r="E8" s="15"/>
      <c r="F8" s="15"/>
      <c r="G8" s="15"/>
    </row>
    <row r="9" spans="1:7" ht="25.5" x14ac:dyDescent="0.25">
      <c r="A9" s="18" t="s">
        <v>26</v>
      </c>
      <c r="B9" s="18"/>
      <c r="C9" s="64">
        <f>SUM(C10+C13+C22)</f>
        <v>510000000</v>
      </c>
      <c r="D9" s="18"/>
      <c r="E9" s="19"/>
      <c r="F9" s="18"/>
      <c r="G9" s="18"/>
    </row>
    <row r="10" spans="1:7" x14ac:dyDescent="0.2">
      <c r="A10" s="195" t="s">
        <v>27</v>
      </c>
      <c r="B10" s="196"/>
      <c r="C10" s="197">
        <f>SUM(C11:C12)</f>
        <v>80000000</v>
      </c>
      <c r="D10" s="198"/>
      <c r="E10" s="198"/>
      <c r="F10" s="198"/>
      <c r="G10" s="198"/>
    </row>
    <row r="11" spans="1:7" ht="25.5" x14ac:dyDescent="0.2">
      <c r="A11" s="196" t="s">
        <v>805</v>
      </c>
      <c r="B11" s="196" t="s">
        <v>457</v>
      </c>
      <c r="C11" s="199">
        <v>40000000</v>
      </c>
      <c r="D11" s="198">
        <v>40940</v>
      </c>
      <c r="E11" s="198">
        <v>40940</v>
      </c>
      <c r="F11" s="198">
        <v>40969</v>
      </c>
      <c r="G11" s="198">
        <v>41030</v>
      </c>
    </row>
    <row r="12" spans="1:7" ht="25.5" x14ac:dyDescent="0.2">
      <c r="A12" s="200" t="s">
        <v>806</v>
      </c>
      <c r="B12" s="196" t="s">
        <v>807</v>
      </c>
      <c r="C12" s="199">
        <v>40000000</v>
      </c>
      <c r="D12" s="198">
        <v>40940</v>
      </c>
      <c r="E12" s="198">
        <v>40940</v>
      </c>
      <c r="F12" s="198">
        <v>40969</v>
      </c>
      <c r="G12" s="198">
        <v>41030</v>
      </c>
    </row>
    <row r="13" spans="1:7" x14ac:dyDescent="0.2">
      <c r="A13" s="195" t="s">
        <v>416</v>
      </c>
      <c r="B13" s="196"/>
      <c r="C13" s="197">
        <f>SUM(C14:C21)</f>
        <v>400000000</v>
      </c>
      <c r="D13" s="198"/>
      <c r="E13" s="198"/>
      <c r="F13" s="198"/>
      <c r="G13" s="198"/>
    </row>
    <row r="14" spans="1:7" ht="25.5" x14ac:dyDescent="0.2">
      <c r="A14" s="201" t="s">
        <v>808</v>
      </c>
      <c r="B14" s="196" t="s">
        <v>457</v>
      </c>
      <c r="C14" s="202">
        <v>48000000</v>
      </c>
      <c r="D14" s="198">
        <v>40940</v>
      </c>
      <c r="E14" s="198">
        <v>41000</v>
      </c>
      <c r="F14" s="198">
        <v>41000</v>
      </c>
      <c r="G14" s="198">
        <v>41214</v>
      </c>
    </row>
    <row r="15" spans="1:7" ht="25.5" x14ac:dyDescent="0.2">
      <c r="A15" s="201" t="s">
        <v>809</v>
      </c>
      <c r="B15" s="196" t="s">
        <v>458</v>
      </c>
      <c r="C15" s="202">
        <v>65000000</v>
      </c>
      <c r="D15" s="198">
        <v>40940</v>
      </c>
      <c r="E15" s="198">
        <v>41000</v>
      </c>
      <c r="F15" s="198">
        <v>41000</v>
      </c>
      <c r="G15" s="198">
        <v>41214</v>
      </c>
    </row>
    <row r="16" spans="1:7" ht="25.5" x14ac:dyDescent="0.2">
      <c r="A16" s="201" t="s">
        <v>810</v>
      </c>
      <c r="B16" s="196" t="s">
        <v>459</v>
      </c>
      <c r="C16" s="202">
        <v>65000000</v>
      </c>
      <c r="D16" s="198">
        <v>40940</v>
      </c>
      <c r="E16" s="198">
        <v>41000</v>
      </c>
      <c r="F16" s="198">
        <v>41000</v>
      </c>
      <c r="G16" s="198">
        <v>41214</v>
      </c>
    </row>
    <row r="17" spans="1:7" ht="25.5" x14ac:dyDescent="0.2">
      <c r="A17" s="201" t="s">
        <v>811</v>
      </c>
      <c r="B17" s="196" t="s">
        <v>812</v>
      </c>
      <c r="C17" s="202">
        <v>48000000</v>
      </c>
      <c r="D17" s="198">
        <v>40940</v>
      </c>
      <c r="E17" s="198">
        <v>41000</v>
      </c>
      <c r="F17" s="198">
        <v>41000</v>
      </c>
      <c r="G17" s="198">
        <v>41214</v>
      </c>
    </row>
    <row r="18" spans="1:7" ht="25.5" x14ac:dyDescent="0.2">
      <c r="A18" s="201" t="s">
        <v>813</v>
      </c>
      <c r="B18" s="196" t="s">
        <v>807</v>
      </c>
      <c r="C18" s="203">
        <v>48000000</v>
      </c>
      <c r="D18" s="198">
        <v>40940</v>
      </c>
      <c r="E18" s="198">
        <v>41000</v>
      </c>
      <c r="F18" s="198">
        <v>41000</v>
      </c>
      <c r="G18" s="198">
        <v>41214</v>
      </c>
    </row>
    <row r="19" spans="1:7" ht="25.5" x14ac:dyDescent="0.2">
      <c r="A19" s="201" t="s">
        <v>814</v>
      </c>
      <c r="B19" s="196" t="s">
        <v>489</v>
      </c>
      <c r="C19" s="203">
        <v>42000000</v>
      </c>
      <c r="D19" s="198">
        <v>40940</v>
      </c>
      <c r="E19" s="198">
        <v>40969</v>
      </c>
      <c r="F19" s="198">
        <v>40969</v>
      </c>
      <c r="G19" s="198">
        <v>41214</v>
      </c>
    </row>
    <row r="20" spans="1:7" ht="25.5" x14ac:dyDescent="0.2">
      <c r="A20" s="201" t="s">
        <v>815</v>
      </c>
      <c r="B20" s="196" t="s">
        <v>462</v>
      </c>
      <c r="C20" s="203">
        <v>42000000</v>
      </c>
      <c r="D20" s="198">
        <v>40940</v>
      </c>
      <c r="E20" s="198">
        <v>40969</v>
      </c>
      <c r="F20" s="198">
        <v>40969</v>
      </c>
      <c r="G20" s="198">
        <v>41214</v>
      </c>
    </row>
    <row r="21" spans="1:7" ht="25.5" x14ac:dyDescent="0.2">
      <c r="A21" s="201" t="s">
        <v>816</v>
      </c>
      <c r="B21" s="196" t="s">
        <v>817</v>
      </c>
      <c r="C21" s="203">
        <v>42000000</v>
      </c>
      <c r="D21" s="198">
        <v>40940</v>
      </c>
      <c r="E21" s="198">
        <v>40969</v>
      </c>
      <c r="F21" s="198">
        <v>40969</v>
      </c>
      <c r="G21" s="198">
        <v>41214</v>
      </c>
    </row>
    <row r="22" spans="1:7" x14ac:dyDescent="0.2">
      <c r="A22" s="195" t="s">
        <v>818</v>
      </c>
      <c r="B22" s="196"/>
      <c r="C22" s="197">
        <f>C23</f>
        <v>30000000</v>
      </c>
      <c r="D22" s="198"/>
      <c r="E22" s="198"/>
      <c r="F22" s="198"/>
      <c r="G22" s="198"/>
    </row>
    <row r="23" spans="1:7" ht="25.5" x14ac:dyDescent="0.2">
      <c r="A23" s="196" t="s">
        <v>819</v>
      </c>
      <c r="B23" s="196" t="s">
        <v>820</v>
      </c>
      <c r="C23" s="181">
        <v>30000000</v>
      </c>
      <c r="D23" s="198">
        <v>40940</v>
      </c>
      <c r="E23" s="198">
        <v>41000</v>
      </c>
      <c r="F23" s="198">
        <v>41000</v>
      </c>
      <c r="G23" s="198">
        <v>41061</v>
      </c>
    </row>
    <row r="24" spans="1:7" x14ac:dyDescent="0.2">
      <c r="A24" s="204"/>
      <c r="B24" s="205"/>
      <c r="C24" s="206"/>
      <c r="D24" s="207"/>
      <c r="E24" s="207"/>
      <c r="F24" s="207"/>
      <c r="G24" s="208"/>
    </row>
    <row r="25" spans="1:7" ht="25.5" x14ac:dyDescent="0.2">
      <c r="A25" s="18" t="s">
        <v>42</v>
      </c>
      <c r="B25" s="72"/>
      <c r="C25" s="71">
        <f>SUM(C26:C49)</f>
        <v>476000000</v>
      </c>
      <c r="D25" s="131"/>
      <c r="E25" s="131"/>
      <c r="F25" s="131"/>
      <c r="G25" s="131"/>
    </row>
    <row r="26" spans="1:7" ht="38.25" x14ac:dyDescent="0.2">
      <c r="A26" s="31" t="s">
        <v>465</v>
      </c>
      <c r="B26" s="31" t="s">
        <v>466</v>
      </c>
      <c r="C26" s="65">
        <v>20000000</v>
      </c>
      <c r="D26" s="209">
        <v>41000</v>
      </c>
      <c r="E26" s="209">
        <v>41030</v>
      </c>
      <c r="F26" s="209">
        <v>41030</v>
      </c>
      <c r="G26" s="209">
        <v>41061</v>
      </c>
    </row>
    <row r="27" spans="1:7" ht="25.5" x14ac:dyDescent="0.2">
      <c r="A27" s="31" t="s">
        <v>467</v>
      </c>
      <c r="B27" s="31" t="s">
        <v>468</v>
      </c>
      <c r="C27" s="65">
        <v>20000000</v>
      </c>
      <c r="D27" s="209">
        <v>41000</v>
      </c>
      <c r="E27" s="209">
        <v>41030</v>
      </c>
      <c r="F27" s="209">
        <v>41030</v>
      </c>
      <c r="G27" s="209">
        <v>41061</v>
      </c>
    </row>
    <row r="28" spans="1:7" ht="25.5" x14ac:dyDescent="0.2">
      <c r="A28" s="31" t="s">
        <v>467</v>
      </c>
      <c r="B28" s="31" t="s">
        <v>480</v>
      </c>
      <c r="C28" s="65">
        <v>10000000</v>
      </c>
      <c r="D28" s="209">
        <v>41000</v>
      </c>
      <c r="E28" s="209">
        <v>41030</v>
      </c>
      <c r="F28" s="209">
        <v>41030</v>
      </c>
      <c r="G28" s="209">
        <v>41091</v>
      </c>
    </row>
    <row r="29" spans="1:7" ht="25.5" x14ac:dyDescent="0.2">
      <c r="A29" s="31" t="s">
        <v>467</v>
      </c>
      <c r="B29" s="31" t="s">
        <v>470</v>
      </c>
      <c r="C29" s="65">
        <v>10000000</v>
      </c>
      <c r="D29" s="209">
        <v>41000</v>
      </c>
      <c r="E29" s="209">
        <v>41030</v>
      </c>
      <c r="F29" s="209">
        <v>41030</v>
      </c>
      <c r="G29" s="209">
        <v>41091</v>
      </c>
    </row>
    <row r="30" spans="1:7" x14ac:dyDescent="0.2">
      <c r="A30" s="31" t="s">
        <v>469</v>
      </c>
      <c r="B30" s="31" t="s">
        <v>470</v>
      </c>
      <c r="C30" s="65">
        <v>10000000</v>
      </c>
      <c r="D30" s="209">
        <v>41000</v>
      </c>
      <c r="E30" s="209">
        <v>41030</v>
      </c>
      <c r="F30" s="209">
        <v>41030</v>
      </c>
      <c r="G30" s="209">
        <v>41061</v>
      </c>
    </row>
    <row r="31" spans="1:7" ht="25.5" x14ac:dyDescent="0.2">
      <c r="A31" s="31" t="s">
        <v>471</v>
      </c>
      <c r="B31" s="31" t="s">
        <v>472</v>
      </c>
      <c r="C31" s="65">
        <v>10000000</v>
      </c>
      <c r="D31" s="209">
        <v>41000</v>
      </c>
      <c r="E31" s="209">
        <v>41030</v>
      </c>
      <c r="F31" s="209">
        <v>41030</v>
      </c>
      <c r="G31" s="209">
        <v>41061</v>
      </c>
    </row>
    <row r="32" spans="1:7" x14ac:dyDescent="0.2">
      <c r="A32" s="31" t="s">
        <v>473</v>
      </c>
      <c r="B32" s="31" t="s">
        <v>474</v>
      </c>
      <c r="C32" s="65">
        <v>10000000</v>
      </c>
      <c r="D32" s="209">
        <v>41030</v>
      </c>
      <c r="E32" s="120">
        <v>41061</v>
      </c>
      <c r="F32" s="120">
        <v>41061</v>
      </c>
      <c r="G32" s="209">
        <v>41091</v>
      </c>
    </row>
    <row r="33" spans="1:7" x14ac:dyDescent="0.2">
      <c r="A33" s="31" t="s">
        <v>475</v>
      </c>
      <c r="B33" s="31" t="s">
        <v>458</v>
      </c>
      <c r="C33" s="65">
        <v>10000000</v>
      </c>
      <c r="D33" s="209">
        <v>40940</v>
      </c>
      <c r="E33" s="209">
        <v>40969</v>
      </c>
      <c r="F33" s="209">
        <v>40969</v>
      </c>
      <c r="G33" s="209">
        <v>41000</v>
      </c>
    </row>
    <row r="34" spans="1:7" ht="25.5" x14ac:dyDescent="0.2">
      <c r="A34" s="31" t="s">
        <v>478</v>
      </c>
      <c r="B34" s="31" t="s">
        <v>807</v>
      </c>
      <c r="C34" s="65">
        <v>20000000</v>
      </c>
      <c r="D34" s="209">
        <v>41030</v>
      </c>
      <c r="E34" s="209">
        <v>41061</v>
      </c>
      <c r="F34" s="209">
        <v>41061</v>
      </c>
      <c r="G34" s="209">
        <v>41091</v>
      </c>
    </row>
    <row r="35" spans="1:7" x14ac:dyDescent="0.2">
      <c r="A35" s="31" t="s">
        <v>476</v>
      </c>
      <c r="B35" s="31" t="s">
        <v>466</v>
      </c>
      <c r="C35" s="65">
        <v>10000000</v>
      </c>
      <c r="D35" s="209">
        <v>41030</v>
      </c>
      <c r="E35" s="209">
        <v>41061</v>
      </c>
      <c r="F35" s="209">
        <v>41061</v>
      </c>
      <c r="G35" s="209">
        <v>41091</v>
      </c>
    </row>
    <row r="36" spans="1:7" x14ac:dyDescent="0.2">
      <c r="A36" s="31" t="s">
        <v>476</v>
      </c>
      <c r="B36" s="31" t="s">
        <v>477</v>
      </c>
      <c r="C36" s="65">
        <v>20000000</v>
      </c>
      <c r="D36" s="209">
        <v>41030</v>
      </c>
      <c r="E36" s="209">
        <v>41030</v>
      </c>
      <c r="F36" s="209">
        <v>41061</v>
      </c>
      <c r="G36" s="209">
        <v>41061</v>
      </c>
    </row>
    <row r="37" spans="1:7" ht="25.5" x14ac:dyDescent="0.2">
      <c r="A37" s="31" t="s">
        <v>478</v>
      </c>
      <c r="B37" s="31" t="s">
        <v>459</v>
      </c>
      <c r="C37" s="65">
        <v>50000000</v>
      </c>
      <c r="D37" s="209">
        <v>40940</v>
      </c>
      <c r="E37" s="209">
        <v>40969</v>
      </c>
      <c r="F37" s="209">
        <v>40969</v>
      </c>
      <c r="G37" s="209">
        <v>41000</v>
      </c>
    </row>
    <row r="38" spans="1:7" x14ac:dyDescent="0.2">
      <c r="A38" s="31" t="s">
        <v>479</v>
      </c>
      <c r="B38" s="31" t="s">
        <v>466</v>
      </c>
      <c r="C38" s="65">
        <v>15000000</v>
      </c>
      <c r="D38" s="209">
        <v>41030</v>
      </c>
      <c r="E38" s="209">
        <v>41061</v>
      </c>
      <c r="F38" s="209">
        <v>41061</v>
      </c>
      <c r="G38" s="209">
        <v>41091</v>
      </c>
    </row>
    <row r="39" spans="1:7" x14ac:dyDescent="0.2">
      <c r="A39" s="31" t="s">
        <v>479</v>
      </c>
      <c r="B39" s="31" t="s">
        <v>466</v>
      </c>
      <c r="C39" s="65">
        <v>15000000</v>
      </c>
      <c r="D39" s="209">
        <v>41030</v>
      </c>
      <c r="E39" s="209">
        <v>41061</v>
      </c>
      <c r="F39" s="209">
        <v>41061</v>
      </c>
      <c r="G39" s="209">
        <v>41091</v>
      </c>
    </row>
    <row r="40" spans="1:7" x14ac:dyDescent="0.2">
      <c r="A40" s="31" t="s">
        <v>479</v>
      </c>
      <c r="B40" s="31" t="s">
        <v>480</v>
      </c>
      <c r="C40" s="65">
        <v>20000000</v>
      </c>
      <c r="D40" s="209">
        <v>40940</v>
      </c>
      <c r="E40" s="209">
        <v>40969</v>
      </c>
      <c r="F40" s="209">
        <v>40969</v>
      </c>
      <c r="G40" s="209">
        <v>41000</v>
      </c>
    </row>
    <row r="41" spans="1:7" x14ac:dyDescent="0.2">
      <c r="A41" s="31" t="s">
        <v>479</v>
      </c>
      <c r="B41" s="31" t="s">
        <v>470</v>
      </c>
      <c r="C41" s="65">
        <v>30000000</v>
      </c>
      <c r="D41" s="209">
        <v>41030</v>
      </c>
      <c r="E41" s="209">
        <v>41061</v>
      </c>
      <c r="F41" s="209">
        <v>41061</v>
      </c>
      <c r="G41" s="209">
        <v>41091</v>
      </c>
    </row>
    <row r="42" spans="1:7" x14ac:dyDescent="0.2">
      <c r="A42" s="31" t="s">
        <v>481</v>
      </c>
      <c r="B42" s="31" t="s">
        <v>470</v>
      </c>
      <c r="C42" s="65">
        <v>36000000</v>
      </c>
      <c r="D42" s="209">
        <v>41000</v>
      </c>
      <c r="E42" s="209">
        <v>41030</v>
      </c>
      <c r="F42" s="209">
        <v>41030</v>
      </c>
      <c r="G42" s="209">
        <v>41061</v>
      </c>
    </row>
    <row r="43" spans="1:7" x14ac:dyDescent="0.2">
      <c r="A43" s="31" t="s">
        <v>479</v>
      </c>
      <c r="B43" s="31" t="s">
        <v>482</v>
      </c>
      <c r="C43" s="65">
        <v>10000000</v>
      </c>
      <c r="D43" s="209">
        <v>41030</v>
      </c>
      <c r="E43" s="209">
        <v>41061</v>
      </c>
      <c r="F43" s="209">
        <v>41061</v>
      </c>
      <c r="G43" s="209">
        <v>41091</v>
      </c>
    </row>
    <row r="44" spans="1:7" x14ac:dyDescent="0.2">
      <c r="A44" s="31" t="s">
        <v>479</v>
      </c>
      <c r="B44" s="31" t="s">
        <v>483</v>
      </c>
      <c r="C44" s="65">
        <v>10000000</v>
      </c>
      <c r="D44" s="209">
        <v>41030</v>
      </c>
      <c r="E44" s="209">
        <v>41061</v>
      </c>
      <c r="F44" s="209">
        <v>41061</v>
      </c>
      <c r="G44" s="209">
        <v>41091</v>
      </c>
    </row>
    <row r="45" spans="1:7" x14ac:dyDescent="0.2">
      <c r="A45" s="31" t="s">
        <v>479</v>
      </c>
      <c r="B45" s="31" t="s">
        <v>484</v>
      </c>
      <c r="C45" s="65">
        <v>10000000</v>
      </c>
      <c r="D45" s="209">
        <v>41030</v>
      </c>
      <c r="E45" s="209">
        <v>41061</v>
      </c>
      <c r="F45" s="209">
        <v>41061</v>
      </c>
      <c r="G45" s="209">
        <v>41091</v>
      </c>
    </row>
    <row r="46" spans="1:7" x14ac:dyDescent="0.2">
      <c r="A46" s="31" t="s">
        <v>479</v>
      </c>
      <c r="B46" s="31" t="s">
        <v>474</v>
      </c>
      <c r="C46" s="65">
        <v>20000000</v>
      </c>
      <c r="D46" s="209">
        <v>41000</v>
      </c>
      <c r="E46" s="209">
        <v>41030</v>
      </c>
      <c r="F46" s="209">
        <v>41030</v>
      </c>
      <c r="G46" s="209">
        <v>41061</v>
      </c>
    </row>
    <row r="47" spans="1:7" x14ac:dyDescent="0.2">
      <c r="A47" s="31" t="s">
        <v>485</v>
      </c>
      <c r="B47" s="31" t="s">
        <v>466</v>
      </c>
      <c r="C47" s="65">
        <v>15000000</v>
      </c>
      <c r="D47" s="209">
        <v>41000</v>
      </c>
      <c r="E47" s="209">
        <v>41030</v>
      </c>
      <c r="F47" s="209">
        <v>41030</v>
      </c>
      <c r="G47" s="209">
        <v>41061</v>
      </c>
    </row>
    <row r="48" spans="1:7" x14ac:dyDescent="0.2">
      <c r="A48" s="31" t="s">
        <v>485</v>
      </c>
      <c r="B48" s="31" t="s">
        <v>468</v>
      </c>
      <c r="C48" s="65">
        <v>15000000</v>
      </c>
      <c r="D48" s="209">
        <v>41000</v>
      </c>
      <c r="E48" s="209">
        <v>41030</v>
      </c>
      <c r="F48" s="209">
        <v>41030</v>
      </c>
      <c r="G48" s="209">
        <v>41061</v>
      </c>
    </row>
    <row r="49" spans="1:8" ht="25.5" x14ac:dyDescent="0.2">
      <c r="A49" s="31" t="s">
        <v>821</v>
      </c>
      <c r="B49" s="31" t="s">
        <v>822</v>
      </c>
      <c r="C49" s="65">
        <v>80000000</v>
      </c>
      <c r="D49" s="209">
        <v>41030</v>
      </c>
      <c r="E49" s="209">
        <v>41030</v>
      </c>
      <c r="F49" s="209">
        <v>41030</v>
      </c>
      <c r="G49" s="209">
        <v>41091</v>
      </c>
    </row>
    <row r="50" spans="1:8" ht="25.5" x14ac:dyDescent="0.2">
      <c r="A50" s="18" t="s">
        <v>48</v>
      </c>
      <c r="B50" s="18"/>
      <c r="C50" s="17">
        <v>133000000</v>
      </c>
      <c r="D50" s="149"/>
      <c r="E50" s="149"/>
      <c r="F50" s="149"/>
      <c r="G50" s="149"/>
      <c r="H50" s="112"/>
    </row>
    <row r="51" spans="1:8" x14ac:dyDescent="0.2">
      <c r="A51" s="31" t="s">
        <v>49</v>
      </c>
      <c r="B51" s="51"/>
      <c r="C51" s="210">
        <v>35000000</v>
      </c>
      <c r="D51" s="126"/>
      <c r="E51" s="126"/>
      <c r="F51" s="126"/>
      <c r="G51" s="126"/>
    </row>
    <row r="52" spans="1:8" x14ac:dyDescent="0.2">
      <c r="A52" s="553" t="s">
        <v>49</v>
      </c>
      <c r="B52" s="51" t="s">
        <v>486</v>
      </c>
      <c r="C52" s="211">
        <v>15000000</v>
      </c>
      <c r="D52" s="209">
        <v>41000</v>
      </c>
      <c r="E52" s="209">
        <v>41000</v>
      </c>
      <c r="F52" s="209">
        <v>41000</v>
      </c>
      <c r="G52" s="209">
        <v>41030</v>
      </c>
    </row>
    <row r="53" spans="1:8" x14ac:dyDescent="0.2">
      <c r="A53" s="554"/>
      <c r="B53" s="51" t="s">
        <v>458</v>
      </c>
      <c r="C53" s="65">
        <v>5000000</v>
      </c>
      <c r="D53" s="209">
        <v>41000</v>
      </c>
      <c r="E53" s="209">
        <v>41030</v>
      </c>
      <c r="F53" s="209">
        <v>41030</v>
      </c>
      <c r="G53" s="209">
        <v>41061</v>
      </c>
    </row>
    <row r="54" spans="1:8" x14ac:dyDescent="0.2">
      <c r="A54" s="554"/>
      <c r="B54" s="51" t="s">
        <v>487</v>
      </c>
      <c r="C54" s="65">
        <v>5000000</v>
      </c>
      <c r="D54" s="209">
        <v>41000</v>
      </c>
      <c r="E54" s="209">
        <v>41030</v>
      </c>
      <c r="F54" s="209">
        <v>41030</v>
      </c>
      <c r="G54" s="209">
        <v>41091</v>
      </c>
    </row>
    <row r="55" spans="1:8" x14ac:dyDescent="0.2">
      <c r="A55" s="555"/>
      <c r="B55" s="51" t="s">
        <v>460</v>
      </c>
      <c r="C55" s="211">
        <v>10000000</v>
      </c>
      <c r="D55" s="209">
        <v>41000</v>
      </c>
      <c r="E55" s="209">
        <v>41030</v>
      </c>
      <c r="F55" s="209">
        <v>41030</v>
      </c>
      <c r="G55" s="126">
        <v>41122</v>
      </c>
    </row>
    <row r="56" spans="1:8" ht="25.5" x14ac:dyDescent="0.2">
      <c r="A56" s="51" t="s">
        <v>60</v>
      </c>
      <c r="B56" s="51"/>
      <c r="C56" s="210">
        <v>18000000</v>
      </c>
      <c r="D56" s="147"/>
      <c r="E56" s="147"/>
      <c r="F56" s="147"/>
      <c r="G56" s="147"/>
    </row>
    <row r="57" spans="1:8" x14ac:dyDescent="0.2">
      <c r="A57" s="556" t="s">
        <v>60</v>
      </c>
      <c r="B57" s="212" t="s">
        <v>460</v>
      </c>
      <c r="C57" s="65">
        <v>10000000</v>
      </c>
      <c r="D57" s="209">
        <v>41061</v>
      </c>
      <c r="E57" s="209">
        <v>41061</v>
      </c>
      <c r="F57" s="209">
        <v>41061</v>
      </c>
      <c r="G57" s="126">
        <v>41122</v>
      </c>
    </row>
    <row r="58" spans="1:8" x14ac:dyDescent="0.2">
      <c r="A58" s="557"/>
      <c r="B58" s="212" t="s">
        <v>488</v>
      </c>
      <c r="C58" s="65">
        <v>8000000</v>
      </c>
      <c r="D58" s="209">
        <v>40969</v>
      </c>
      <c r="E58" s="209">
        <v>40969</v>
      </c>
      <c r="F58" s="209">
        <v>41000</v>
      </c>
      <c r="G58" s="209">
        <v>41030</v>
      </c>
    </row>
    <row r="59" spans="1:8" x14ac:dyDescent="0.2">
      <c r="A59" s="51" t="s">
        <v>62</v>
      </c>
      <c r="B59" s="51"/>
      <c r="C59" s="213">
        <v>35000000</v>
      </c>
      <c r="D59" s="147"/>
      <c r="E59" s="147"/>
      <c r="F59" s="147"/>
      <c r="G59" s="147"/>
    </row>
    <row r="60" spans="1:8" x14ac:dyDescent="0.2">
      <c r="A60" s="556" t="s">
        <v>62</v>
      </c>
      <c r="B60" s="212" t="s">
        <v>461</v>
      </c>
      <c r="C60" s="65">
        <v>10000000</v>
      </c>
      <c r="D60" s="209">
        <v>40969</v>
      </c>
      <c r="E60" s="209">
        <v>41000</v>
      </c>
      <c r="F60" s="209">
        <v>41000</v>
      </c>
      <c r="G60" s="209">
        <v>41030</v>
      </c>
    </row>
    <row r="61" spans="1:8" x14ac:dyDescent="0.2">
      <c r="A61" s="557"/>
      <c r="B61" s="212" t="s">
        <v>464</v>
      </c>
      <c r="C61" s="65">
        <v>25000000</v>
      </c>
      <c r="D61" s="209">
        <v>41061</v>
      </c>
      <c r="E61" s="214">
        <v>41091</v>
      </c>
      <c r="F61" s="214">
        <v>41091</v>
      </c>
      <c r="G61" s="126">
        <v>41122</v>
      </c>
    </row>
    <row r="62" spans="1:8" x14ac:dyDescent="0.2">
      <c r="A62" s="51" t="s">
        <v>64</v>
      </c>
      <c r="B62" s="51"/>
      <c r="C62" s="213">
        <v>25000000</v>
      </c>
      <c r="D62" s="147"/>
      <c r="E62" s="147"/>
      <c r="F62" s="147"/>
      <c r="G62" s="147"/>
    </row>
    <row r="63" spans="1:8" x14ac:dyDescent="0.2">
      <c r="A63" s="556" t="s">
        <v>64</v>
      </c>
      <c r="B63" s="212" t="s">
        <v>455</v>
      </c>
      <c r="C63" s="215">
        <v>5000000</v>
      </c>
      <c r="D63" s="209">
        <v>41000</v>
      </c>
      <c r="E63" s="209">
        <v>41000</v>
      </c>
      <c r="F63" s="209">
        <v>41000</v>
      </c>
      <c r="G63" s="209">
        <v>41030</v>
      </c>
    </row>
    <row r="64" spans="1:8" ht="15" customHeight="1" x14ac:dyDescent="0.2">
      <c r="A64" s="558"/>
      <c r="B64" s="212" t="s">
        <v>457</v>
      </c>
      <c r="C64" s="215">
        <v>5000000</v>
      </c>
      <c r="D64" s="209">
        <v>41000</v>
      </c>
      <c r="E64" s="209">
        <v>41030</v>
      </c>
      <c r="F64" s="209">
        <v>41030</v>
      </c>
      <c r="G64" s="209">
        <v>41091</v>
      </c>
    </row>
    <row r="65" spans="1:7" x14ac:dyDescent="0.2">
      <c r="A65" s="558"/>
      <c r="B65" s="212" t="s">
        <v>463</v>
      </c>
      <c r="C65" s="215">
        <v>5000000</v>
      </c>
      <c r="D65" s="209">
        <v>41000</v>
      </c>
      <c r="E65" s="209">
        <v>41030</v>
      </c>
      <c r="F65" s="209">
        <v>41030</v>
      </c>
      <c r="G65" s="209">
        <v>41091</v>
      </c>
    </row>
    <row r="66" spans="1:7" x14ac:dyDescent="0.2">
      <c r="A66" s="558"/>
      <c r="B66" s="212" t="s">
        <v>489</v>
      </c>
      <c r="C66" s="215">
        <v>5000000</v>
      </c>
      <c r="D66" s="209">
        <v>41000</v>
      </c>
      <c r="E66" s="209">
        <v>41061</v>
      </c>
      <c r="F66" s="209">
        <v>41061</v>
      </c>
      <c r="G66" s="126">
        <v>41122</v>
      </c>
    </row>
    <row r="67" spans="1:7" x14ac:dyDescent="0.2">
      <c r="A67" s="557"/>
      <c r="B67" s="212" t="s">
        <v>490</v>
      </c>
      <c r="C67" s="215">
        <v>5000000</v>
      </c>
      <c r="D67" s="209">
        <v>41000</v>
      </c>
      <c r="E67" s="209">
        <v>41061</v>
      </c>
      <c r="F67" s="209">
        <v>41061</v>
      </c>
      <c r="G67" s="126">
        <v>41122</v>
      </c>
    </row>
    <row r="68" spans="1:7" ht="51" x14ac:dyDescent="0.2">
      <c r="A68" s="51" t="s">
        <v>420</v>
      </c>
      <c r="B68" s="212" t="s">
        <v>491</v>
      </c>
      <c r="C68" s="65">
        <v>20000000</v>
      </c>
      <c r="D68" s="209">
        <v>40969</v>
      </c>
      <c r="E68" s="209">
        <v>41000</v>
      </c>
      <c r="F68" s="209">
        <v>41000</v>
      </c>
      <c r="G68" s="209">
        <v>41030</v>
      </c>
    </row>
    <row r="69" spans="1:7" ht="25.5" x14ac:dyDescent="0.2">
      <c r="A69" s="18" t="s">
        <v>66</v>
      </c>
      <c r="B69" s="18"/>
      <c r="C69" s="64">
        <v>24000000</v>
      </c>
      <c r="D69" s="149"/>
      <c r="E69" s="149"/>
      <c r="F69" s="149"/>
      <c r="G69" s="149"/>
    </row>
    <row r="70" spans="1:7" ht="38.25" x14ac:dyDescent="0.2">
      <c r="A70" s="559" t="s">
        <v>67</v>
      </c>
      <c r="B70" s="26" t="s">
        <v>492</v>
      </c>
      <c r="C70" s="65">
        <v>10000000</v>
      </c>
      <c r="D70" s="209">
        <v>40940</v>
      </c>
      <c r="E70" s="209">
        <v>40940</v>
      </c>
      <c r="F70" s="209">
        <v>40969</v>
      </c>
      <c r="G70" s="209">
        <v>41000</v>
      </c>
    </row>
    <row r="71" spans="1:7" ht="38.25" x14ac:dyDescent="0.2">
      <c r="A71" s="560"/>
      <c r="B71" s="26" t="s">
        <v>493</v>
      </c>
      <c r="C71" s="65">
        <v>12000000</v>
      </c>
      <c r="D71" s="209">
        <v>40940</v>
      </c>
      <c r="E71" s="209">
        <v>40940</v>
      </c>
      <c r="F71" s="209">
        <v>40969</v>
      </c>
      <c r="G71" s="209">
        <v>41000</v>
      </c>
    </row>
    <row r="72" spans="1:7" x14ac:dyDescent="0.2">
      <c r="A72" s="32" t="s">
        <v>75</v>
      </c>
      <c r="B72" s="26"/>
      <c r="C72" s="65">
        <v>2000000</v>
      </c>
      <c r="D72" s="209">
        <v>40940</v>
      </c>
      <c r="E72" s="209">
        <v>40940</v>
      </c>
      <c r="F72" s="209">
        <v>40969</v>
      </c>
      <c r="G72" s="209">
        <v>41000</v>
      </c>
    </row>
    <row r="73" spans="1:7" ht="25.5" x14ac:dyDescent="0.2">
      <c r="A73" s="18" t="s">
        <v>77</v>
      </c>
      <c r="B73" s="18"/>
      <c r="C73" s="77">
        <f>+C74+C75+C76+C77</f>
        <v>150000000</v>
      </c>
      <c r="D73" s="149"/>
      <c r="E73" s="149"/>
      <c r="F73" s="149"/>
      <c r="G73" s="149"/>
    </row>
    <row r="74" spans="1:7" ht="25.5" x14ac:dyDescent="0.2">
      <c r="A74" s="216" t="s">
        <v>823</v>
      </c>
      <c r="B74" s="104" t="s">
        <v>822</v>
      </c>
      <c r="C74" s="174">
        <v>85000000</v>
      </c>
      <c r="D74" s="198">
        <v>40969</v>
      </c>
      <c r="E74" s="198">
        <v>41030</v>
      </c>
      <c r="F74" s="198">
        <v>41030</v>
      </c>
      <c r="G74" s="198">
        <v>41091</v>
      </c>
    </row>
    <row r="75" spans="1:7" ht="15" customHeight="1" x14ac:dyDescent="0.2">
      <c r="A75" s="216" t="s">
        <v>824</v>
      </c>
      <c r="B75" s="104" t="s">
        <v>494</v>
      </c>
      <c r="C75" s="174">
        <v>25000000</v>
      </c>
      <c r="D75" s="198">
        <v>40969</v>
      </c>
      <c r="E75" s="198">
        <v>41000</v>
      </c>
      <c r="F75" s="198">
        <v>41000</v>
      </c>
      <c r="G75" s="198">
        <v>41061</v>
      </c>
    </row>
    <row r="76" spans="1:7" ht="25.5" x14ac:dyDescent="0.2">
      <c r="A76" s="216" t="s">
        <v>825</v>
      </c>
      <c r="B76" s="104" t="s">
        <v>495</v>
      </c>
      <c r="C76" s="174">
        <v>20000000</v>
      </c>
      <c r="D76" s="198">
        <v>40969</v>
      </c>
      <c r="E76" s="198">
        <v>41000</v>
      </c>
      <c r="F76" s="198">
        <v>41000</v>
      </c>
      <c r="G76" s="198">
        <v>41061</v>
      </c>
    </row>
    <row r="77" spans="1:7" ht="25.5" x14ac:dyDescent="0.2">
      <c r="A77" s="216" t="s">
        <v>826</v>
      </c>
      <c r="B77" s="104" t="s">
        <v>496</v>
      </c>
      <c r="C77" s="174">
        <v>20000000</v>
      </c>
      <c r="D77" s="198">
        <v>40969</v>
      </c>
      <c r="E77" s="198">
        <v>41000</v>
      </c>
      <c r="F77" s="198">
        <v>41000</v>
      </c>
      <c r="G77" s="198">
        <v>41061</v>
      </c>
    </row>
    <row r="78" spans="1:7" ht="38.25" x14ac:dyDescent="0.2">
      <c r="A78" s="108" t="s">
        <v>357</v>
      </c>
      <c r="B78" s="18" t="s">
        <v>575</v>
      </c>
      <c r="C78" s="217">
        <f>SUM(C79:C90)</f>
        <v>585000000</v>
      </c>
      <c r="D78" s="149"/>
      <c r="E78" s="149"/>
      <c r="F78" s="149"/>
      <c r="G78" s="149"/>
    </row>
    <row r="79" spans="1:7" ht="25.5" x14ac:dyDescent="0.2">
      <c r="A79" s="218" t="s">
        <v>360</v>
      </c>
      <c r="B79" s="219" t="s">
        <v>497</v>
      </c>
      <c r="C79" s="220">
        <v>45000000</v>
      </c>
      <c r="D79" s="209" t="s">
        <v>498</v>
      </c>
      <c r="E79" s="209" t="s">
        <v>498</v>
      </c>
      <c r="F79" s="209" t="s">
        <v>498</v>
      </c>
      <c r="G79" s="209" t="s">
        <v>498</v>
      </c>
    </row>
    <row r="80" spans="1:7" ht="25.5" x14ac:dyDescent="0.2">
      <c r="A80" s="218" t="s">
        <v>827</v>
      </c>
      <c r="B80" s="84" t="s">
        <v>497</v>
      </c>
      <c r="C80" s="220">
        <v>165000000</v>
      </c>
      <c r="D80" s="209" t="s">
        <v>498</v>
      </c>
      <c r="E80" s="209" t="s">
        <v>498</v>
      </c>
      <c r="F80" s="209" t="s">
        <v>498</v>
      </c>
      <c r="G80" s="209" t="s">
        <v>498</v>
      </c>
    </row>
    <row r="81" spans="1:7" ht="25.5" x14ac:dyDescent="0.2">
      <c r="A81" s="218" t="s">
        <v>828</v>
      </c>
      <c r="B81" s="84" t="s">
        <v>497</v>
      </c>
      <c r="C81" s="220">
        <v>12000000</v>
      </c>
      <c r="D81" s="209" t="s">
        <v>498</v>
      </c>
      <c r="E81" s="209" t="s">
        <v>498</v>
      </c>
      <c r="F81" s="209" t="s">
        <v>498</v>
      </c>
      <c r="G81" s="209" t="s">
        <v>498</v>
      </c>
    </row>
    <row r="82" spans="1:7" ht="25.5" x14ac:dyDescent="0.2">
      <c r="A82" s="218" t="s">
        <v>362</v>
      </c>
      <c r="B82" s="84" t="s">
        <v>497</v>
      </c>
      <c r="C82" s="220">
        <v>76000000</v>
      </c>
      <c r="D82" s="209" t="s">
        <v>498</v>
      </c>
      <c r="E82" s="209" t="s">
        <v>498</v>
      </c>
      <c r="F82" s="209" t="s">
        <v>498</v>
      </c>
      <c r="G82" s="209" t="s">
        <v>498</v>
      </c>
    </row>
    <row r="83" spans="1:7" x14ac:dyDescent="0.2">
      <c r="A83" s="218" t="s">
        <v>363</v>
      </c>
      <c r="B83" s="84" t="s">
        <v>499</v>
      </c>
      <c r="C83" s="220">
        <v>16000000</v>
      </c>
      <c r="D83" s="209">
        <v>40940</v>
      </c>
      <c r="E83" s="209">
        <v>40969</v>
      </c>
      <c r="F83" s="209">
        <v>40969</v>
      </c>
      <c r="G83" s="209">
        <v>41214</v>
      </c>
    </row>
    <row r="84" spans="1:7" x14ac:dyDescent="0.2">
      <c r="A84" s="218" t="s">
        <v>364</v>
      </c>
      <c r="B84" s="84" t="s">
        <v>497</v>
      </c>
      <c r="C84" s="220">
        <v>95000000</v>
      </c>
      <c r="D84" s="209">
        <v>40940</v>
      </c>
      <c r="E84" s="209">
        <v>40969</v>
      </c>
      <c r="F84" s="209">
        <v>41000</v>
      </c>
      <c r="G84" s="126">
        <v>41122</v>
      </c>
    </row>
    <row r="85" spans="1:7" ht="25.5" x14ac:dyDescent="0.2">
      <c r="A85" s="218" t="s">
        <v>829</v>
      </c>
      <c r="B85" s="84" t="s">
        <v>497</v>
      </c>
      <c r="C85" s="221">
        <v>30000000</v>
      </c>
      <c r="D85" s="209">
        <v>41091</v>
      </c>
      <c r="E85" s="126">
        <v>41122</v>
      </c>
      <c r="F85" s="209">
        <v>41153</v>
      </c>
      <c r="G85" s="209">
        <v>41153</v>
      </c>
    </row>
    <row r="86" spans="1:7" ht="25.5" x14ac:dyDescent="0.2">
      <c r="A86" s="218" t="s">
        <v>830</v>
      </c>
      <c r="B86" s="84" t="s">
        <v>501</v>
      </c>
      <c r="C86" s="174">
        <v>25000000</v>
      </c>
      <c r="D86" s="209">
        <v>41000</v>
      </c>
      <c r="E86" s="209">
        <v>41000</v>
      </c>
      <c r="F86" s="209">
        <v>41000</v>
      </c>
      <c r="G86" s="209">
        <v>41030</v>
      </c>
    </row>
    <row r="87" spans="1:7" ht="25.5" x14ac:dyDescent="0.2">
      <c r="A87" s="218" t="s">
        <v>831</v>
      </c>
      <c r="B87" s="84" t="s">
        <v>501</v>
      </c>
      <c r="C87" s="174">
        <v>16000000</v>
      </c>
      <c r="D87" s="209">
        <v>41030</v>
      </c>
      <c r="E87" s="209">
        <v>41030</v>
      </c>
      <c r="F87" s="209">
        <v>41030</v>
      </c>
      <c r="G87" s="209">
        <v>41061</v>
      </c>
    </row>
    <row r="88" spans="1:7" ht="51" x14ac:dyDescent="0.2">
      <c r="A88" s="218" t="s">
        <v>421</v>
      </c>
      <c r="B88" s="84" t="s">
        <v>499</v>
      </c>
      <c r="C88" s="174">
        <v>5000000</v>
      </c>
      <c r="D88" s="209">
        <v>40969</v>
      </c>
      <c r="E88" s="209">
        <v>41000</v>
      </c>
      <c r="F88" s="209">
        <v>41000</v>
      </c>
      <c r="G88" s="209">
        <v>41183</v>
      </c>
    </row>
    <row r="89" spans="1:7" ht="25.5" x14ac:dyDescent="0.2">
      <c r="A89" s="218" t="s">
        <v>832</v>
      </c>
      <c r="B89" s="84" t="s">
        <v>497</v>
      </c>
      <c r="C89" s="221">
        <v>30000000</v>
      </c>
      <c r="D89" s="209" t="s">
        <v>833</v>
      </c>
      <c r="E89" s="209" t="s">
        <v>833</v>
      </c>
      <c r="F89" s="209" t="s">
        <v>833</v>
      </c>
      <c r="G89" s="209" t="s">
        <v>833</v>
      </c>
    </row>
    <row r="90" spans="1:7" ht="38.25" x14ac:dyDescent="0.2">
      <c r="A90" s="218" t="s">
        <v>365</v>
      </c>
      <c r="B90" s="84" t="s">
        <v>497</v>
      </c>
      <c r="C90" s="221">
        <v>70000000</v>
      </c>
      <c r="D90" s="209" t="s">
        <v>500</v>
      </c>
      <c r="E90" s="209" t="s">
        <v>498</v>
      </c>
      <c r="F90" s="209" t="s">
        <v>498</v>
      </c>
      <c r="G90" s="209" t="s">
        <v>498</v>
      </c>
    </row>
    <row r="91" spans="1:7" ht="25.5" x14ac:dyDescent="0.2">
      <c r="A91" s="109" t="s">
        <v>367</v>
      </c>
      <c r="B91" s="222" t="s">
        <v>575</v>
      </c>
      <c r="C91" s="223">
        <f>SUM(C92:C98)</f>
        <v>86000000</v>
      </c>
      <c r="D91" s="152"/>
      <c r="E91" s="152"/>
      <c r="F91" s="152"/>
      <c r="G91" s="152"/>
    </row>
    <row r="92" spans="1:7" ht="25.5" x14ac:dyDescent="0.2">
      <c r="A92" s="218" t="s">
        <v>368</v>
      </c>
      <c r="B92" s="84" t="s">
        <v>497</v>
      </c>
      <c r="C92" s="220">
        <v>14000000</v>
      </c>
      <c r="D92" s="209">
        <v>40969</v>
      </c>
      <c r="E92" s="209">
        <v>41000</v>
      </c>
      <c r="F92" s="209">
        <v>41000</v>
      </c>
      <c r="G92" s="209">
        <v>41214</v>
      </c>
    </row>
    <row r="93" spans="1:7" ht="25.5" x14ac:dyDescent="0.2">
      <c r="A93" s="218" t="s">
        <v>422</v>
      </c>
      <c r="B93" s="84" t="s">
        <v>497</v>
      </c>
      <c r="C93" s="220">
        <v>8000000</v>
      </c>
      <c r="D93" s="209">
        <v>40940</v>
      </c>
      <c r="E93" s="209">
        <v>40969</v>
      </c>
      <c r="F93" s="209">
        <v>40969</v>
      </c>
      <c r="G93" s="209">
        <v>40969</v>
      </c>
    </row>
    <row r="94" spans="1:7" x14ac:dyDescent="0.2">
      <c r="A94" s="218" t="s">
        <v>423</v>
      </c>
      <c r="B94" s="36"/>
      <c r="C94" s="220">
        <v>12000000</v>
      </c>
      <c r="D94" s="209">
        <v>40940</v>
      </c>
      <c r="E94" s="209">
        <v>40969</v>
      </c>
      <c r="F94" s="209">
        <v>40969</v>
      </c>
      <c r="G94" s="209">
        <v>41061</v>
      </c>
    </row>
    <row r="95" spans="1:7" ht="25.5" x14ac:dyDescent="0.2">
      <c r="A95" s="218" t="s">
        <v>834</v>
      </c>
      <c r="B95" s="84" t="s">
        <v>497</v>
      </c>
      <c r="C95" s="220">
        <v>14000000</v>
      </c>
      <c r="D95" s="209">
        <v>40969</v>
      </c>
      <c r="E95" s="209">
        <v>41000</v>
      </c>
      <c r="F95" s="209">
        <v>41030</v>
      </c>
      <c r="G95" s="209">
        <v>41030</v>
      </c>
    </row>
    <row r="96" spans="1:7" ht="20.25" customHeight="1" x14ac:dyDescent="0.2">
      <c r="A96" s="218" t="s">
        <v>835</v>
      </c>
      <c r="B96" s="84" t="s">
        <v>497</v>
      </c>
      <c r="C96" s="220">
        <v>16000000</v>
      </c>
      <c r="D96" s="209" t="s">
        <v>836</v>
      </c>
      <c r="E96" s="209" t="s">
        <v>836</v>
      </c>
      <c r="F96" s="209" t="s">
        <v>836</v>
      </c>
      <c r="G96" s="209" t="s">
        <v>836</v>
      </c>
    </row>
    <row r="97" spans="1:7" ht="25.5" x14ac:dyDescent="0.2">
      <c r="A97" s="218" t="s">
        <v>424</v>
      </c>
      <c r="B97" s="84" t="s">
        <v>497</v>
      </c>
      <c r="C97" s="220">
        <v>7000000</v>
      </c>
      <c r="D97" s="209">
        <v>41030</v>
      </c>
      <c r="E97" s="209">
        <v>41061</v>
      </c>
      <c r="F97" s="209">
        <v>41061</v>
      </c>
      <c r="G97" s="126">
        <v>41122</v>
      </c>
    </row>
    <row r="98" spans="1:7" ht="38.25" x14ac:dyDescent="0.2">
      <c r="A98" s="224" t="s">
        <v>425</v>
      </c>
      <c r="B98" s="84" t="s">
        <v>497</v>
      </c>
      <c r="C98" s="176">
        <v>15000000</v>
      </c>
      <c r="D98" s="209">
        <v>41030</v>
      </c>
      <c r="E98" s="209">
        <v>41061</v>
      </c>
      <c r="F98" s="209">
        <v>41061</v>
      </c>
      <c r="G98" s="126">
        <v>41122</v>
      </c>
    </row>
    <row r="99" spans="1:7" ht="25.5" x14ac:dyDescent="0.2">
      <c r="A99" s="86" t="s">
        <v>271</v>
      </c>
      <c r="B99" s="86"/>
      <c r="C99" s="17">
        <v>15000000</v>
      </c>
      <c r="D99" s="153"/>
      <c r="E99" s="153"/>
      <c r="F99" s="153"/>
      <c r="G99" s="153"/>
    </row>
    <row r="100" spans="1:7" x14ac:dyDescent="0.2">
      <c r="A100" s="90" t="s">
        <v>430</v>
      </c>
      <c r="B100" s="87" t="s">
        <v>501</v>
      </c>
      <c r="C100" s="22">
        <v>15000000</v>
      </c>
      <c r="D100" s="126">
        <v>41122</v>
      </c>
      <c r="E100" s="209">
        <v>41153</v>
      </c>
      <c r="F100" s="209">
        <v>41153</v>
      </c>
      <c r="G100" s="209">
        <v>41183</v>
      </c>
    </row>
    <row r="101" spans="1:7" x14ac:dyDescent="0.2">
      <c r="A101" s="16" t="s">
        <v>326</v>
      </c>
      <c r="B101" s="86"/>
      <c r="C101" s="17">
        <f>SUM(C102:C113)</f>
        <v>221500000</v>
      </c>
      <c r="D101" s="153"/>
      <c r="E101" s="153"/>
      <c r="F101" s="153"/>
      <c r="G101" s="153"/>
    </row>
    <row r="102" spans="1:7" ht="25.5" x14ac:dyDescent="0.2">
      <c r="A102" s="225" t="s">
        <v>327</v>
      </c>
      <c r="B102" s="89" t="s">
        <v>502</v>
      </c>
      <c r="C102" s="226">
        <v>25000000</v>
      </c>
      <c r="D102" s="209">
        <v>40940</v>
      </c>
      <c r="E102" s="209">
        <v>40940</v>
      </c>
      <c r="F102" s="209">
        <v>40969</v>
      </c>
      <c r="G102" s="209">
        <v>41000</v>
      </c>
    </row>
    <row r="103" spans="1:7" x14ac:dyDescent="0.2">
      <c r="A103" s="89" t="s">
        <v>328</v>
      </c>
      <c r="B103" s="89" t="s">
        <v>502</v>
      </c>
      <c r="C103" s="22">
        <v>1500000</v>
      </c>
      <c r="D103" s="209">
        <v>40940</v>
      </c>
      <c r="E103" s="209">
        <v>40940</v>
      </c>
      <c r="F103" s="209">
        <v>40940</v>
      </c>
      <c r="G103" s="209">
        <v>40969</v>
      </c>
    </row>
    <row r="104" spans="1:7" x14ac:dyDescent="0.2">
      <c r="A104" s="227" t="s">
        <v>329</v>
      </c>
      <c r="B104" s="89" t="s">
        <v>502</v>
      </c>
      <c r="C104" s="22">
        <v>3000000</v>
      </c>
      <c r="D104" s="209">
        <v>41030</v>
      </c>
      <c r="E104" s="209">
        <v>41030</v>
      </c>
      <c r="F104" s="209">
        <v>41061</v>
      </c>
      <c r="G104" s="209">
        <v>41091</v>
      </c>
    </row>
    <row r="105" spans="1:7" ht="25.5" x14ac:dyDescent="0.2">
      <c r="A105" s="227" t="s">
        <v>330</v>
      </c>
      <c r="B105" s="89" t="s">
        <v>502</v>
      </c>
      <c r="C105" s="24">
        <v>10000000</v>
      </c>
      <c r="D105" s="209">
        <v>41000</v>
      </c>
      <c r="E105" s="209">
        <v>41000</v>
      </c>
      <c r="F105" s="209" t="s">
        <v>456</v>
      </c>
      <c r="G105" s="209">
        <v>41061</v>
      </c>
    </row>
    <row r="106" spans="1:7" ht="25.5" x14ac:dyDescent="0.2">
      <c r="A106" s="51" t="s">
        <v>331</v>
      </c>
      <c r="B106" s="89" t="s">
        <v>502</v>
      </c>
      <c r="C106" s="65">
        <v>5000000</v>
      </c>
      <c r="D106" s="209">
        <v>41030</v>
      </c>
      <c r="E106" s="209">
        <v>41030</v>
      </c>
      <c r="F106" s="209">
        <v>41061</v>
      </c>
      <c r="G106" s="214">
        <v>41091</v>
      </c>
    </row>
    <row r="107" spans="1:7" ht="102" x14ac:dyDescent="0.2">
      <c r="A107" s="51" t="s">
        <v>333</v>
      </c>
      <c r="B107" s="89" t="s">
        <v>503</v>
      </c>
      <c r="C107" s="65">
        <v>30000000</v>
      </c>
      <c r="D107" s="209">
        <v>41000</v>
      </c>
      <c r="E107" s="209">
        <v>41000</v>
      </c>
      <c r="F107" s="209">
        <v>41030</v>
      </c>
      <c r="G107" s="209">
        <v>41091</v>
      </c>
    </row>
    <row r="108" spans="1:7" ht="38.25" x14ac:dyDescent="0.2">
      <c r="A108" s="51" t="s">
        <v>334</v>
      </c>
      <c r="B108" s="89" t="s">
        <v>504</v>
      </c>
      <c r="C108" s="179">
        <v>23000000</v>
      </c>
      <c r="D108" s="209">
        <v>41000</v>
      </c>
      <c r="E108" s="209">
        <v>41000</v>
      </c>
      <c r="F108" s="209">
        <v>41030</v>
      </c>
      <c r="G108" s="209">
        <v>41091</v>
      </c>
    </row>
    <row r="109" spans="1:7" x14ac:dyDescent="0.2">
      <c r="A109" s="51" t="s">
        <v>505</v>
      </c>
      <c r="B109" s="106" t="s">
        <v>499</v>
      </c>
      <c r="C109" s="179">
        <v>7500000</v>
      </c>
      <c r="D109" s="209">
        <v>41000</v>
      </c>
      <c r="E109" s="209">
        <v>41000</v>
      </c>
      <c r="F109" s="209">
        <v>41030</v>
      </c>
      <c r="G109" s="209">
        <v>41091</v>
      </c>
    </row>
    <row r="110" spans="1:7" ht="38.25" x14ac:dyDescent="0.2">
      <c r="A110" s="51" t="s">
        <v>335</v>
      </c>
      <c r="B110" s="106" t="s">
        <v>506</v>
      </c>
      <c r="C110" s="179">
        <v>8000000</v>
      </c>
      <c r="D110" s="209">
        <v>41000</v>
      </c>
      <c r="E110" s="209">
        <v>41000</v>
      </c>
      <c r="F110" s="209">
        <v>41030</v>
      </c>
      <c r="G110" s="209">
        <v>41091</v>
      </c>
    </row>
    <row r="111" spans="1:7" ht="25.5" x14ac:dyDescent="0.2">
      <c r="A111" s="51" t="s">
        <v>336</v>
      </c>
      <c r="B111" s="106" t="s">
        <v>502</v>
      </c>
      <c r="C111" s="179">
        <v>58000000</v>
      </c>
      <c r="D111" s="209">
        <v>41000</v>
      </c>
      <c r="E111" s="209">
        <v>41030</v>
      </c>
      <c r="F111" s="209">
        <v>41061</v>
      </c>
      <c r="G111" s="192">
        <v>41426</v>
      </c>
    </row>
    <row r="112" spans="1:7" ht="25.5" x14ac:dyDescent="0.2">
      <c r="A112" s="51" t="s">
        <v>337</v>
      </c>
      <c r="B112" s="106" t="s">
        <v>502</v>
      </c>
      <c r="C112" s="179">
        <v>33500000</v>
      </c>
      <c r="D112" s="209">
        <v>40940</v>
      </c>
      <c r="E112" s="209">
        <v>40969</v>
      </c>
      <c r="F112" s="209">
        <v>40969</v>
      </c>
      <c r="G112" s="192">
        <v>41244</v>
      </c>
    </row>
    <row r="113" spans="1:7" ht="25.5" x14ac:dyDescent="0.2">
      <c r="A113" s="51" t="s">
        <v>338</v>
      </c>
      <c r="B113" s="106" t="s">
        <v>499</v>
      </c>
      <c r="C113" s="179">
        <v>17000000</v>
      </c>
      <c r="D113" s="192">
        <v>41091</v>
      </c>
      <c r="E113" s="192">
        <v>41091</v>
      </c>
      <c r="F113" s="209">
        <v>41153</v>
      </c>
      <c r="G113" s="192">
        <v>41518</v>
      </c>
    </row>
    <row r="114" spans="1:7" x14ac:dyDescent="0.2">
      <c r="A114" s="16" t="s">
        <v>371</v>
      </c>
      <c r="B114" s="86"/>
      <c r="C114" s="40">
        <f>SUM(C115:C115)</f>
        <v>48000000</v>
      </c>
      <c r="D114" s="153"/>
      <c r="E114" s="153"/>
      <c r="F114" s="153"/>
      <c r="G114" s="153"/>
    </row>
    <row r="115" spans="1:7" ht="38.25" x14ac:dyDescent="0.2">
      <c r="A115" s="89" t="s">
        <v>453</v>
      </c>
      <c r="B115" s="89" t="s">
        <v>507</v>
      </c>
      <c r="C115" s="41">
        <v>48000000</v>
      </c>
      <c r="D115" s="209">
        <v>41000</v>
      </c>
      <c r="E115" s="209">
        <v>41000</v>
      </c>
      <c r="F115" s="120">
        <v>41061</v>
      </c>
      <c r="G115" s="192">
        <v>41244</v>
      </c>
    </row>
    <row r="116" spans="1:7" ht="25.5" x14ac:dyDescent="0.2">
      <c r="A116" s="16" t="s">
        <v>391</v>
      </c>
      <c r="B116" s="86"/>
      <c r="C116" s="40">
        <f>SUM(C117:C119)</f>
        <v>18500000</v>
      </c>
      <c r="D116" s="153"/>
      <c r="E116" s="153"/>
      <c r="F116" s="153"/>
      <c r="G116" s="153"/>
    </row>
    <row r="117" spans="1:7" ht="51" x14ac:dyDescent="0.2">
      <c r="A117" s="89" t="s">
        <v>393</v>
      </c>
      <c r="B117" s="89" t="s">
        <v>508</v>
      </c>
      <c r="C117" s="44">
        <v>13500000</v>
      </c>
      <c r="D117" s="209">
        <v>41030</v>
      </c>
      <c r="E117" s="120">
        <v>41061</v>
      </c>
      <c r="F117" s="120">
        <v>41061</v>
      </c>
      <c r="G117" s="192">
        <v>41244</v>
      </c>
    </row>
    <row r="118" spans="1:7" ht="38.25" x14ac:dyDescent="0.2">
      <c r="A118" s="90" t="s">
        <v>397</v>
      </c>
      <c r="B118" s="87" t="s">
        <v>509</v>
      </c>
      <c r="C118" s="22">
        <v>2000000</v>
      </c>
      <c r="D118" s="209">
        <v>41000</v>
      </c>
      <c r="E118" s="209">
        <v>41000</v>
      </c>
      <c r="F118" s="209">
        <v>41030</v>
      </c>
      <c r="G118" s="209">
        <v>41030</v>
      </c>
    </row>
    <row r="119" spans="1:7" ht="25.5" x14ac:dyDescent="0.2">
      <c r="A119" s="87" t="s">
        <v>398</v>
      </c>
      <c r="B119" s="87" t="s">
        <v>509</v>
      </c>
      <c r="C119" s="24">
        <v>3000000</v>
      </c>
      <c r="D119" s="209">
        <v>41000</v>
      </c>
      <c r="E119" s="209">
        <v>41000</v>
      </c>
      <c r="F119" s="209">
        <v>41030</v>
      </c>
      <c r="G119" s="209">
        <v>41214</v>
      </c>
    </row>
  </sheetData>
  <mergeCells count="11">
    <mergeCell ref="A52:A55"/>
    <mergeCell ref="A57:A58"/>
    <mergeCell ref="A60:A61"/>
    <mergeCell ref="A63:A67"/>
    <mergeCell ref="A70:A71"/>
    <mergeCell ref="A2:G2"/>
    <mergeCell ref="A3:G3"/>
    <mergeCell ref="A4:G4"/>
    <mergeCell ref="A5:G5"/>
    <mergeCell ref="B6:D6"/>
    <mergeCell ref="E6:G6"/>
  </mergeCells>
  <pageMargins left="0.51181102362204722" right="0.51181102362204722" top="0.55118110236220474" bottom="0.55118110236220474" header="0.31496062992125984" footer="0.31496062992125984"/>
  <pageSetup scale="80"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2:X241"/>
  <sheetViews>
    <sheetView workbookViewId="0">
      <selection activeCell="J19" sqref="J19"/>
    </sheetView>
  </sheetViews>
  <sheetFormatPr baseColWidth="10" defaultRowHeight="12.75" x14ac:dyDescent="0.25"/>
  <cols>
    <col min="1" max="1" width="63.7109375" style="4" customWidth="1"/>
    <col min="2" max="2" width="20.7109375" style="300" customWidth="1"/>
    <col min="3" max="3" width="18.7109375" style="39" customWidth="1"/>
    <col min="4" max="7" width="13.7109375" style="7" customWidth="1"/>
    <col min="8" max="232" width="11.42578125" style="4"/>
    <col min="233" max="233" width="62.85546875" style="4" customWidth="1"/>
    <col min="234" max="234" width="22.28515625" style="4" customWidth="1"/>
    <col min="235" max="235" width="18.140625" style="4" customWidth="1"/>
    <col min="236" max="236" width="16.85546875" style="4" customWidth="1"/>
    <col min="237" max="237" width="13.42578125" style="4" customWidth="1"/>
    <col min="238" max="238" width="11.7109375" style="4" customWidth="1"/>
    <col min="239" max="239" width="13" style="4" customWidth="1"/>
    <col min="240" max="240" width="13.42578125" style="4" bestFit="1" customWidth="1"/>
    <col min="241" max="256" width="11.42578125" style="4"/>
    <col min="257" max="257" width="64.7109375" style="4" customWidth="1"/>
    <col min="258" max="258" width="22.42578125" style="4" customWidth="1"/>
    <col min="259" max="259" width="18.140625" style="4" customWidth="1"/>
    <col min="260" max="260" width="16.85546875" style="4" customWidth="1"/>
    <col min="261" max="261" width="13.42578125" style="4" customWidth="1"/>
    <col min="262" max="262" width="11.7109375" style="4" customWidth="1"/>
    <col min="263" max="263" width="13" style="4" customWidth="1"/>
    <col min="264" max="488" width="11.42578125" style="4"/>
    <col min="489" max="489" width="62.85546875" style="4" customWidth="1"/>
    <col min="490" max="490" width="22.28515625" style="4" customWidth="1"/>
    <col min="491" max="491" width="18.140625" style="4" customWidth="1"/>
    <col min="492" max="492" width="16.85546875" style="4" customWidth="1"/>
    <col min="493" max="493" width="13.42578125" style="4" customWidth="1"/>
    <col min="494" max="494" width="11.7109375" style="4" customWidth="1"/>
    <col min="495" max="495" width="13" style="4" customWidth="1"/>
    <col min="496" max="496" width="13.42578125" style="4" bestFit="1" customWidth="1"/>
    <col min="497" max="512" width="11.42578125" style="4"/>
    <col min="513" max="513" width="64.7109375" style="4" customWidth="1"/>
    <col min="514" max="514" width="22.42578125" style="4" customWidth="1"/>
    <col min="515" max="515" width="18.140625" style="4" customWidth="1"/>
    <col min="516" max="516" width="16.85546875" style="4" customWidth="1"/>
    <col min="517" max="517" width="13.42578125" style="4" customWidth="1"/>
    <col min="518" max="518" width="11.7109375" style="4" customWidth="1"/>
    <col min="519" max="519" width="13" style="4" customWidth="1"/>
    <col min="520" max="744" width="11.42578125" style="4"/>
    <col min="745" max="745" width="62.85546875" style="4" customWidth="1"/>
    <col min="746" max="746" width="22.28515625" style="4" customWidth="1"/>
    <col min="747" max="747" width="18.140625" style="4" customWidth="1"/>
    <col min="748" max="748" width="16.85546875" style="4" customWidth="1"/>
    <col min="749" max="749" width="13.42578125" style="4" customWidth="1"/>
    <col min="750" max="750" width="11.7109375" style="4" customWidth="1"/>
    <col min="751" max="751" width="13" style="4" customWidth="1"/>
    <col min="752" max="752" width="13.42578125" style="4" bestFit="1" customWidth="1"/>
    <col min="753" max="768" width="11.42578125" style="4"/>
    <col min="769" max="769" width="64.7109375" style="4" customWidth="1"/>
    <col min="770" max="770" width="22.42578125" style="4" customWidth="1"/>
    <col min="771" max="771" width="18.140625" style="4" customWidth="1"/>
    <col min="772" max="772" width="16.85546875" style="4" customWidth="1"/>
    <col min="773" max="773" width="13.42578125" style="4" customWidth="1"/>
    <col min="774" max="774" width="11.7109375" style="4" customWidth="1"/>
    <col min="775" max="775" width="13" style="4" customWidth="1"/>
    <col min="776" max="1000" width="11.42578125" style="4"/>
    <col min="1001" max="1001" width="62.85546875" style="4" customWidth="1"/>
    <col min="1002" max="1002" width="22.28515625" style="4" customWidth="1"/>
    <col min="1003" max="1003" width="18.140625" style="4" customWidth="1"/>
    <col min="1004" max="1004" width="16.85546875" style="4" customWidth="1"/>
    <col min="1005" max="1005" width="13.42578125" style="4" customWidth="1"/>
    <col min="1006" max="1006" width="11.7109375" style="4" customWidth="1"/>
    <col min="1007" max="1007" width="13" style="4" customWidth="1"/>
    <col min="1008" max="1008" width="13.42578125" style="4" bestFit="1" customWidth="1"/>
    <col min="1009" max="1024" width="11.42578125" style="4"/>
    <col min="1025" max="1025" width="64.7109375" style="4" customWidth="1"/>
    <col min="1026" max="1026" width="22.42578125" style="4" customWidth="1"/>
    <col min="1027" max="1027" width="18.140625" style="4" customWidth="1"/>
    <col min="1028" max="1028" width="16.85546875" style="4" customWidth="1"/>
    <col min="1029" max="1029" width="13.42578125" style="4" customWidth="1"/>
    <col min="1030" max="1030" width="11.7109375" style="4" customWidth="1"/>
    <col min="1031" max="1031" width="13" style="4" customWidth="1"/>
    <col min="1032" max="1256" width="11.42578125" style="4"/>
    <col min="1257" max="1257" width="62.85546875" style="4" customWidth="1"/>
    <col min="1258" max="1258" width="22.28515625" style="4" customWidth="1"/>
    <col min="1259" max="1259" width="18.140625" style="4" customWidth="1"/>
    <col min="1260" max="1260" width="16.85546875" style="4" customWidth="1"/>
    <col min="1261" max="1261" width="13.42578125" style="4" customWidth="1"/>
    <col min="1262" max="1262" width="11.7109375" style="4" customWidth="1"/>
    <col min="1263" max="1263" width="13" style="4" customWidth="1"/>
    <col min="1264" max="1264" width="13.42578125" style="4" bestFit="1" customWidth="1"/>
    <col min="1265" max="1280" width="11.42578125" style="4"/>
    <col min="1281" max="1281" width="64.7109375" style="4" customWidth="1"/>
    <col min="1282" max="1282" width="22.42578125" style="4" customWidth="1"/>
    <col min="1283" max="1283" width="18.140625" style="4" customWidth="1"/>
    <col min="1284" max="1284" width="16.85546875" style="4" customWidth="1"/>
    <col min="1285" max="1285" width="13.42578125" style="4" customWidth="1"/>
    <col min="1286" max="1286" width="11.7109375" style="4" customWidth="1"/>
    <col min="1287" max="1287" width="13" style="4" customWidth="1"/>
    <col min="1288" max="1512" width="11.42578125" style="4"/>
    <col min="1513" max="1513" width="62.85546875" style="4" customWidth="1"/>
    <col min="1514" max="1514" width="22.28515625" style="4" customWidth="1"/>
    <col min="1515" max="1515" width="18.140625" style="4" customWidth="1"/>
    <col min="1516" max="1516" width="16.85546875" style="4" customWidth="1"/>
    <col min="1517" max="1517" width="13.42578125" style="4" customWidth="1"/>
    <col min="1518" max="1518" width="11.7109375" style="4" customWidth="1"/>
    <col min="1519" max="1519" width="13" style="4" customWidth="1"/>
    <col min="1520" max="1520" width="13.42578125" style="4" bestFit="1" customWidth="1"/>
    <col min="1521" max="1536" width="11.42578125" style="4"/>
    <col min="1537" max="1537" width="64.7109375" style="4" customWidth="1"/>
    <col min="1538" max="1538" width="22.42578125" style="4" customWidth="1"/>
    <col min="1539" max="1539" width="18.140625" style="4" customWidth="1"/>
    <col min="1540" max="1540" width="16.85546875" style="4" customWidth="1"/>
    <col min="1541" max="1541" width="13.42578125" style="4" customWidth="1"/>
    <col min="1542" max="1542" width="11.7109375" style="4" customWidth="1"/>
    <col min="1543" max="1543" width="13" style="4" customWidth="1"/>
    <col min="1544" max="1768" width="11.42578125" style="4"/>
    <col min="1769" max="1769" width="62.85546875" style="4" customWidth="1"/>
    <col min="1770" max="1770" width="22.28515625" style="4" customWidth="1"/>
    <col min="1771" max="1771" width="18.140625" style="4" customWidth="1"/>
    <col min="1772" max="1772" width="16.85546875" style="4" customWidth="1"/>
    <col min="1773" max="1773" width="13.42578125" style="4" customWidth="1"/>
    <col min="1774" max="1774" width="11.7109375" style="4" customWidth="1"/>
    <col min="1775" max="1775" width="13" style="4" customWidth="1"/>
    <col min="1776" max="1776" width="13.42578125" style="4" bestFit="1" customWidth="1"/>
    <col min="1777" max="1792" width="11.42578125" style="4"/>
    <col min="1793" max="1793" width="64.7109375" style="4" customWidth="1"/>
    <col min="1794" max="1794" width="22.42578125" style="4" customWidth="1"/>
    <col min="1795" max="1795" width="18.140625" style="4" customWidth="1"/>
    <col min="1796" max="1796" width="16.85546875" style="4" customWidth="1"/>
    <col min="1797" max="1797" width="13.42578125" style="4" customWidth="1"/>
    <col min="1798" max="1798" width="11.7109375" style="4" customWidth="1"/>
    <col min="1799" max="1799" width="13" style="4" customWidth="1"/>
    <col min="1800" max="2024" width="11.42578125" style="4"/>
    <col min="2025" max="2025" width="62.85546875" style="4" customWidth="1"/>
    <col min="2026" max="2026" width="22.28515625" style="4" customWidth="1"/>
    <col min="2027" max="2027" width="18.140625" style="4" customWidth="1"/>
    <col min="2028" max="2028" width="16.85546875" style="4" customWidth="1"/>
    <col min="2029" max="2029" width="13.42578125" style="4" customWidth="1"/>
    <col min="2030" max="2030" width="11.7109375" style="4" customWidth="1"/>
    <col min="2031" max="2031" width="13" style="4" customWidth="1"/>
    <col min="2032" max="2032" width="13.42578125" style="4" bestFit="1" customWidth="1"/>
    <col min="2033" max="2048" width="11.42578125" style="4"/>
    <col min="2049" max="2049" width="64.7109375" style="4" customWidth="1"/>
    <col min="2050" max="2050" width="22.42578125" style="4" customWidth="1"/>
    <col min="2051" max="2051" width="18.140625" style="4" customWidth="1"/>
    <col min="2052" max="2052" width="16.85546875" style="4" customWidth="1"/>
    <col min="2053" max="2053" width="13.42578125" style="4" customWidth="1"/>
    <col min="2054" max="2054" width="11.7109375" style="4" customWidth="1"/>
    <col min="2055" max="2055" width="13" style="4" customWidth="1"/>
    <col min="2056" max="2280" width="11.42578125" style="4"/>
    <col min="2281" max="2281" width="62.85546875" style="4" customWidth="1"/>
    <col min="2282" max="2282" width="22.28515625" style="4" customWidth="1"/>
    <col min="2283" max="2283" width="18.140625" style="4" customWidth="1"/>
    <col min="2284" max="2284" width="16.85546875" style="4" customWidth="1"/>
    <col min="2285" max="2285" width="13.42578125" style="4" customWidth="1"/>
    <col min="2286" max="2286" width="11.7109375" style="4" customWidth="1"/>
    <col min="2287" max="2287" width="13" style="4" customWidth="1"/>
    <col min="2288" max="2288" width="13.42578125" style="4" bestFit="1" customWidth="1"/>
    <col min="2289" max="2304" width="11.42578125" style="4"/>
    <col min="2305" max="2305" width="64.7109375" style="4" customWidth="1"/>
    <col min="2306" max="2306" width="22.42578125" style="4" customWidth="1"/>
    <col min="2307" max="2307" width="18.140625" style="4" customWidth="1"/>
    <col min="2308" max="2308" width="16.85546875" style="4" customWidth="1"/>
    <col min="2309" max="2309" width="13.42578125" style="4" customWidth="1"/>
    <col min="2310" max="2310" width="11.7109375" style="4" customWidth="1"/>
    <col min="2311" max="2311" width="13" style="4" customWidth="1"/>
    <col min="2312" max="2536" width="11.42578125" style="4"/>
    <col min="2537" max="2537" width="62.85546875" style="4" customWidth="1"/>
    <col min="2538" max="2538" width="22.28515625" style="4" customWidth="1"/>
    <col min="2539" max="2539" width="18.140625" style="4" customWidth="1"/>
    <col min="2540" max="2540" width="16.85546875" style="4" customWidth="1"/>
    <col min="2541" max="2541" width="13.42578125" style="4" customWidth="1"/>
    <col min="2542" max="2542" width="11.7109375" style="4" customWidth="1"/>
    <col min="2543" max="2543" width="13" style="4" customWidth="1"/>
    <col min="2544" max="2544" width="13.42578125" style="4" bestFit="1" customWidth="1"/>
    <col min="2545" max="2560" width="11.42578125" style="4"/>
    <col min="2561" max="2561" width="64.7109375" style="4" customWidth="1"/>
    <col min="2562" max="2562" width="22.42578125" style="4" customWidth="1"/>
    <col min="2563" max="2563" width="18.140625" style="4" customWidth="1"/>
    <col min="2564" max="2564" width="16.85546875" style="4" customWidth="1"/>
    <col min="2565" max="2565" width="13.42578125" style="4" customWidth="1"/>
    <col min="2566" max="2566" width="11.7109375" style="4" customWidth="1"/>
    <col min="2567" max="2567" width="13" style="4" customWidth="1"/>
    <col min="2568" max="2792" width="11.42578125" style="4"/>
    <col min="2793" max="2793" width="62.85546875" style="4" customWidth="1"/>
    <col min="2794" max="2794" width="22.28515625" style="4" customWidth="1"/>
    <col min="2795" max="2795" width="18.140625" style="4" customWidth="1"/>
    <col min="2796" max="2796" width="16.85546875" style="4" customWidth="1"/>
    <col min="2797" max="2797" width="13.42578125" style="4" customWidth="1"/>
    <col min="2798" max="2798" width="11.7109375" style="4" customWidth="1"/>
    <col min="2799" max="2799" width="13" style="4" customWidth="1"/>
    <col min="2800" max="2800" width="13.42578125" style="4" bestFit="1" customWidth="1"/>
    <col min="2801" max="2816" width="11.42578125" style="4"/>
    <col min="2817" max="2817" width="64.7109375" style="4" customWidth="1"/>
    <col min="2818" max="2818" width="22.42578125" style="4" customWidth="1"/>
    <col min="2819" max="2819" width="18.140625" style="4" customWidth="1"/>
    <col min="2820" max="2820" width="16.85546875" style="4" customWidth="1"/>
    <col min="2821" max="2821" width="13.42578125" style="4" customWidth="1"/>
    <col min="2822" max="2822" width="11.7109375" style="4" customWidth="1"/>
    <col min="2823" max="2823" width="13" style="4" customWidth="1"/>
    <col min="2824" max="3048" width="11.42578125" style="4"/>
    <col min="3049" max="3049" width="62.85546875" style="4" customWidth="1"/>
    <col min="3050" max="3050" width="22.28515625" style="4" customWidth="1"/>
    <col min="3051" max="3051" width="18.140625" style="4" customWidth="1"/>
    <col min="3052" max="3052" width="16.85546875" style="4" customWidth="1"/>
    <col min="3053" max="3053" width="13.42578125" style="4" customWidth="1"/>
    <col min="3054" max="3054" width="11.7109375" style="4" customWidth="1"/>
    <col min="3055" max="3055" width="13" style="4" customWidth="1"/>
    <col min="3056" max="3056" width="13.42578125" style="4" bestFit="1" customWidth="1"/>
    <col min="3057" max="3072" width="11.42578125" style="4"/>
    <col min="3073" max="3073" width="64.7109375" style="4" customWidth="1"/>
    <col min="3074" max="3074" width="22.42578125" style="4" customWidth="1"/>
    <col min="3075" max="3075" width="18.140625" style="4" customWidth="1"/>
    <col min="3076" max="3076" width="16.85546875" style="4" customWidth="1"/>
    <col min="3077" max="3077" width="13.42578125" style="4" customWidth="1"/>
    <col min="3078" max="3078" width="11.7109375" style="4" customWidth="1"/>
    <col min="3079" max="3079" width="13" style="4" customWidth="1"/>
    <col min="3080" max="3304" width="11.42578125" style="4"/>
    <col min="3305" max="3305" width="62.85546875" style="4" customWidth="1"/>
    <col min="3306" max="3306" width="22.28515625" style="4" customWidth="1"/>
    <col min="3307" max="3307" width="18.140625" style="4" customWidth="1"/>
    <col min="3308" max="3308" width="16.85546875" style="4" customWidth="1"/>
    <col min="3309" max="3309" width="13.42578125" style="4" customWidth="1"/>
    <col min="3310" max="3310" width="11.7109375" style="4" customWidth="1"/>
    <col min="3311" max="3311" width="13" style="4" customWidth="1"/>
    <col min="3312" max="3312" width="13.42578125" style="4" bestFit="1" customWidth="1"/>
    <col min="3313" max="3328" width="11.42578125" style="4"/>
    <col min="3329" max="3329" width="64.7109375" style="4" customWidth="1"/>
    <col min="3330" max="3330" width="22.42578125" style="4" customWidth="1"/>
    <col min="3331" max="3331" width="18.140625" style="4" customWidth="1"/>
    <col min="3332" max="3332" width="16.85546875" style="4" customWidth="1"/>
    <col min="3333" max="3333" width="13.42578125" style="4" customWidth="1"/>
    <col min="3334" max="3334" width="11.7109375" style="4" customWidth="1"/>
    <col min="3335" max="3335" width="13" style="4" customWidth="1"/>
    <col min="3336" max="3560" width="11.42578125" style="4"/>
    <col min="3561" max="3561" width="62.85546875" style="4" customWidth="1"/>
    <col min="3562" max="3562" width="22.28515625" style="4" customWidth="1"/>
    <col min="3563" max="3563" width="18.140625" style="4" customWidth="1"/>
    <col min="3564" max="3564" width="16.85546875" style="4" customWidth="1"/>
    <col min="3565" max="3565" width="13.42578125" style="4" customWidth="1"/>
    <col min="3566" max="3566" width="11.7109375" style="4" customWidth="1"/>
    <col min="3567" max="3567" width="13" style="4" customWidth="1"/>
    <col min="3568" max="3568" width="13.42578125" style="4" bestFit="1" customWidth="1"/>
    <col min="3569" max="3584" width="11.42578125" style="4"/>
    <col min="3585" max="3585" width="64.7109375" style="4" customWidth="1"/>
    <col min="3586" max="3586" width="22.42578125" style="4" customWidth="1"/>
    <col min="3587" max="3587" width="18.140625" style="4" customWidth="1"/>
    <col min="3588" max="3588" width="16.85546875" style="4" customWidth="1"/>
    <col min="3589" max="3589" width="13.42578125" style="4" customWidth="1"/>
    <col min="3590" max="3590" width="11.7109375" style="4" customWidth="1"/>
    <col min="3591" max="3591" width="13" style="4" customWidth="1"/>
    <col min="3592" max="3816" width="11.42578125" style="4"/>
    <col min="3817" max="3817" width="62.85546875" style="4" customWidth="1"/>
    <col min="3818" max="3818" width="22.28515625" style="4" customWidth="1"/>
    <col min="3819" max="3819" width="18.140625" style="4" customWidth="1"/>
    <col min="3820" max="3820" width="16.85546875" style="4" customWidth="1"/>
    <col min="3821" max="3821" width="13.42578125" style="4" customWidth="1"/>
    <col min="3822" max="3822" width="11.7109375" style="4" customWidth="1"/>
    <col min="3823" max="3823" width="13" style="4" customWidth="1"/>
    <col min="3824" max="3824" width="13.42578125" style="4" bestFit="1" customWidth="1"/>
    <col min="3825" max="3840" width="11.42578125" style="4"/>
    <col min="3841" max="3841" width="64.7109375" style="4" customWidth="1"/>
    <col min="3842" max="3842" width="22.42578125" style="4" customWidth="1"/>
    <col min="3843" max="3843" width="18.140625" style="4" customWidth="1"/>
    <col min="3844" max="3844" width="16.85546875" style="4" customWidth="1"/>
    <col min="3845" max="3845" width="13.42578125" style="4" customWidth="1"/>
    <col min="3846" max="3846" width="11.7109375" style="4" customWidth="1"/>
    <col min="3847" max="3847" width="13" style="4" customWidth="1"/>
    <col min="3848" max="4072" width="11.42578125" style="4"/>
    <col min="4073" max="4073" width="62.85546875" style="4" customWidth="1"/>
    <col min="4074" max="4074" width="22.28515625" style="4" customWidth="1"/>
    <col min="4075" max="4075" width="18.140625" style="4" customWidth="1"/>
    <col min="4076" max="4076" width="16.85546875" style="4" customWidth="1"/>
    <col min="4077" max="4077" width="13.42578125" style="4" customWidth="1"/>
    <col min="4078" max="4078" width="11.7109375" style="4" customWidth="1"/>
    <col min="4079" max="4079" width="13" style="4" customWidth="1"/>
    <col min="4080" max="4080" width="13.42578125" style="4" bestFit="1" customWidth="1"/>
    <col min="4081" max="4096" width="11.42578125" style="4"/>
    <col min="4097" max="4097" width="64.7109375" style="4" customWidth="1"/>
    <col min="4098" max="4098" width="22.42578125" style="4" customWidth="1"/>
    <col min="4099" max="4099" width="18.140625" style="4" customWidth="1"/>
    <col min="4100" max="4100" width="16.85546875" style="4" customWidth="1"/>
    <col min="4101" max="4101" width="13.42578125" style="4" customWidth="1"/>
    <col min="4102" max="4102" width="11.7109375" style="4" customWidth="1"/>
    <col min="4103" max="4103" width="13" style="4" customWidth="1"/>
    <col min="4104" max="4328" width="11.42578125" style="4"/>
    <col min="4329" max="4329" width="62.85546875" style="4" customWidth="1"/>
    <col min="4330" max="4330" width="22.28515625" style="4" customWidth="1"/>
    <col min="4331" max="4331" width="18.140625" style="4" customWidth="1"/>
    <col min="4332" max="4332" width="16.85546875" style="4" customWidth="1"/>
    <col min="4333" max="4333" width="13.42578125" style="4" customWidth="1"/>
    <col min="4334" max="4334" width="11.7109375" style="4" customWidth="1"/>
    <col min="4335" max="4335" width="13" style="4" customWidth="1"/>
    <col min="4336" max="4336" width="13.42578125" style="4" bestFit="1" customWidth="1"/>
    <col min="4337" max="4352" width="11.42578125" style="4"/>
    <col min="4353" max="4353" width="64.7109375" style="4" customWidth="1"/>
    <col min="4354" max="4354" width="22.42578125" style="4" customWidth="1"/>
    <col min="4355" max="4355" width="18.140625" style="4" customWidth="1"/>
    <col min="4356" max="4356" width="16.85546875" style="4" customWidth="1"/>
    <col min="4357" max="4357" width="13.42578125" style="4" customWidth="1"/>
    <col min="4358" max="4358" width="11.7109375" style="4" customWidth="1"/>
    <col min="4359" max="4359" width="13" style="4" customWidth="1"/>
    <col min="4360" max="4584" width="11.42578125" style="4"/>
    <col min="4585" max="4585" width="62.85546875" style="4" customWidth="1"/>
    <col min="4586" max="4586" width="22.28515625" style="4" customWidth="1"/>
    <col min="4587" max="4587" width="18.140625" style="4" customWidth="1"/>
    <col min="4588" max="4588" width="16.85546875" style="4" customWidth="1"/>
    <col min="4589" max="4589" width="13.42578125" style="4" customWidth="1"/>
    <col min="4590" max="4590" width="11.7109375" style="4" customWidth="1"/>
    <col min="4591" max="4591" width="13" style="4" customWidth="1"/>
    <col min="4592" max="4592" width="13.42578125" style="4" bestFit="1" customWidth="1"/>
    <col min="4593" max="4608" width="11.42578125" style="4"/>
    <col min="4609" max="4609" width="64.7109375" style="4" customWidth="1"/>
    <col min="4610" max="4610" width="22.42578125" style="4" customWidth="1"/>
    <col min="4611" max="4611" width="18.140625" style="4" customWidth="1"/>
    <col min="4612" max="4612" width="16.85546875" style="4" customWidth="1"/>
    <col min="4613" max="4613" width="13.42578125" style="4" customWidth="1"/>
    <col min="4614" max="4614" width="11.7109375" style="4" customWidth="1"/>
    <col min="4615" max="4615" width="13" style="4" customWidth="1"/>
    <col min="4616" max="4840" width="11.42578125" style="4"/>
    <col min="4841" max="4841" width="62.85546875" style="4" customWidth="1"/>
    <col min="4842" max="4842" width="22.28515625" style="4" customWidth="1"/>
    <col min="4843" max="4843" width="18.140625" style="4" customWidth="1"/>
    <col min="4844" max="4844" width="16.85546875" style="4" customWidth="1"/>
    <col min="4845" max="4845" width="13.42578125" style="4" customWidth="1"/>
    <col min="4846" max="4846" width="11.7109375" style="4" customWidth="1"/>
    <col min="4847" max="4847" width="13" style="4" customWidth="1"/>
    <col min="4848" max="4848" width="13.42578125" style="4" bestFit="1" customWidth="1"/>
    <col min="4849" max="4864" width="11.42578125" style="4"/>
    <col min="4865" max="4865" width="64.7109375" style="4" customWidth="1"/>
    <col min="4866" max="4866" width="22.42578125" style="4" customWidth="1"/>
    <col min="4867" max="4867" width="18.140625" style="4" customWidth="1"/>
    <col min="4868" max="4868" width="16.85546875" style="4" customWidth="1"/>
    <col min="4869" max="4869" width="13.42578125" style="4" customWidth="1"/>
    <col min="4870" max="4870" width="11.7109375" style="4" customWidth="1"/>
    <col min="4871" max="4871" width="13" style="4" customWidth="1"/>
    <col min="4872" max="5096" width="11.42578125" style="4"/>
    <col min="5097" max="5097" width="62.85546875" style="4" customWidth="1"/>
    <col min="5098" max="5098" width="22.28515625" style="4" customWidth="1"/>
    <col min="5099" max="5099" width="18.140625" style="4" customWidth="1"/>
    <col min="5100" max="5100" width="16.85546875" style="4" customWidth="1"/>
    <col min="5101" max="5101" width="13.42578125" style="4" customWidth="1"/>
    <col min="5102" max="5102" width="11.7109375" style="4" customWidth="1"/>
    <col min="5103" max="5103" width="13" style="4" customWidth="1"/>
    <col min="5104" max="5104" width="13.42578125" style="4" bestFit="1" customWidth="1"/>
    <col min="5105" max="5120" width="11.42578125" style="4"/>
    <col min="5121" max="5121" width="64.7109375" style="4" customWidth="1"/>
    <col min="5122" max="5122" width="22.42578125" style="4" customWidth="1"/>
    <col min="5123" max="5123" width="18.140625" style="4" customWidth="1"/>
    <col min="5124" max="5124" width="16.85546875" style="4" customWidth="1"/>
    <col min="5125" max="5125" width="13.42578125" style="4" customWidth="1"/>
    <col min="5126" max="5126" width="11.7109375" style="4" customWidth="1"/>
    <col min="5127" max="5127" width="13" style="4" customWidth="1"/>
    <col min="5128" max="5352" width="11.42578125" style="4"/>
    <col min="5353" max="5353" width="62.85546875" style="4" customWidth="1"/>
    <col min="5354" max="5354" width="22.28515625" style="4" customWidth="1"/>
    <col min="5355" max="5355" width="18.140625" style="4" customWidth="1"/>
    <col min="5356" max="5356" width="16.85546875" style="4" customWidth="1"/>
    <col min="5357" max="5357" width="13.42578125" style="4" customWidth="1"/>
    <col min="5358" max="5358" width="11.7109375" style="4" customWidth="1"/>
    <col min="5359" max="5359" width="13" style="4" customWidth="1"/>
    <col min="5360" max="5360" width="13.42578125" style="4" bestFit="1" customWidth="1"/>
    <col min="5361" max="5376" width="11.42578125" style="4"/>
    <col min="5377" max="5377" width="64.7109375" style="4" customWidth="1"/>
    <col min="5378" max="5378" width="22.42578125" style="4" customWidth="1"/>
    <col min="5379" max="5379" width="18.140625" style="4" customWidth="1"/>
    <col min="5380" max="5380" width="16.85546875" style="4" customWidth="1"/>
    <col min="5381" max="5381" width="13.42578125" style="4" customWidth="1"/>
    <col min="5382" max="5382" width="11.7109375" style="4" customWidth="1"/>
    <col min="5383" max="5383" width="13" style="4" customWidth="1"/>
    <col min="5384" max="5608" width="11.42578125" style="4"/>
    <col min="5609" max="5609" width="62.85546875" style="4" customWidth="1"/>
    <col min="5610" max="5610" width="22.28515625" style="4" customWidth="1"/>
    <col min="5611" max="5611" width="18.140625" style="4" customWidth="1"/>
    <col min="5612" max="5612" width="16.85546875" style="4" customWidth="1"/>
    <col min="5613" max="5613" width="13.42578125" style="4" customWidth="1"/>
    <col min="5614" max="5614" width="11.7109375" style="4" customWidth="1"/>
    <col min="5615" max="5615" width="13" style="4" customWidth="1"/>
    <col min="5616" max="5616" width="13.42578125" style="4" bestFit="1" customWidth="1"/>
    <col min="5617" max="5632" width="11.42578125" style="4"/>
    <col min="5633" max="5633" width="64.7109375" style="4" customWidth="1"/>
    <col min="5634" max="5634" width="22.42578125" style="4" customWidth="1"/>
    <col min="5635" max="5635" width="18.140625" style="4" customWidth="1"/>
    <col min="5636" max="5636" width="16.85546875" style="4" customWidth="1"/>
    <col min="5637" max="5637" width="13.42578125" style="4" customWidth="1"/>
    <col min="5638" max="5638" width="11.7109375" style="4" customWidth="1"/>
    <col min="5639" max="5639" width="13" style="4" customWidth="1"/>
    <col min="5640" max="5864" width="11.42578125" style="4"/>
    <col min="5865" max="5865" width="62.85546875" style="4" customWidth="1"/>
    <col min="5866" max="5866" width="22.28515625" style="4" customWidth="1"/>
    <col min="5867" max="5867" width="18.140625" style="4" customWidth="1"/>
    <col min="5868" max="5868" width="16.85546875" style="4" customWidth="1"/>
    <col min="5869" max="5869" width="13.42578125" style="4" customWidth="1"/>
    <col min="5870" max="5870" width="11.7109375" style="4" customWidth="1"/>
    <col min="5871" max="5871" width="13" style="4" customWidth="1"/>
    <col min="5872" max="5872" width="13.42578125" style="4" bestFit="1" customWidth="1"/>
    <col min="5873" max="5888" width="11.42578125" style="4"/>
    <col min="5889" max="5889" width="64.7109375" style="4" customWidth="1"/>
    <col min="5890" max="5890" width="22.42578125" style="4" customWidth="1"/>
    <col min="5891" max="5891" width="18.140625" style="4" customWidth="1"/>
    <col min="5892" max="5892" width="16.85546875" style="4" customWidth="1"/>
    <col min="5893" max="5893" width="13.42578125" style="4" customWidth="1"/>
    <col min="5894" max="5894" width="11.7109375" style="4" customWidth="1"/>
    <col min="5895" max="5895" width="13" style="4" customWidth="1"/>
    <col min="5896" max="6120" width="11.42578125" style="4"/>
    <col min="6121" max="6121" width="62.85546875" style="4" customWidth="1"/>
    <col min="6122" max="6122" width="22.28515625" style="4" customWidth="1"/>
    <col min="6123" max="6123" width="18.140625" style="4" customWidth="1"/>
    <col min="6124" max="6124" width="16.85546875" style="4" customWidth="1"/>
    <col min="6125" max="6125" width="13.42578125" style="4" customWidth="1"/>
    <col min="6126" max="6126" width="11.7109375" style="4" customWidth="1"/>
    <col min="6127" max="6127" width="13" style="4" customWidth="1"/>
    <col min="6128" max="6128" width="13.42578125" style="4" bestFit="1" customWidth="1"/>
    <col min="6129" max="6144" width="11.42578125" style="4"/>
    <col min="6145" max="6145" width="64.7109375" style="4" customWidth="1"/>
    <col min="6146" max="6146" width="22.42578125" style="4" customWidth="1"/>
    <col min="6147" max="6147" width="18.140625" style="4" customWidth="1"/>
    <col min="6148" max="6148" width="16.85546875" style="4" customWidth="1"/>
    <col min="6149" max="6149" width="13.42578125" style="4" customWidth="1"/>
    <col min="6150" max="6150" width="11.7109375" style="4" customWidth="1"/>
    <col min="6151" max="6151" width="13" style="4" customWidth="1"/>
    <col min="6152" max="6376" width="11.42578125" style="4"/>
    <col min="6377" max="6377" width="62.85546875" style="4" customWidth="1"/>
    <col min="6378" max="6378" width="22.28515625" style="4" customWidth="1"/>
    <col min="6379" max="6379" width="18.140625" style="4" customWidth="1"/>
    <col min="6380" max="6380" width="16.85546875" style="4" customWidth="1"/>
    <col min="6381" max="6381" width="13.42578125" style="4" customWidth="1"/>
    <col min="6382" max="6382" width="11.7109375" style="4" customWidth="1"/>
    <col min="6383" max="6383" width="13" style="4" customWidth="1"/>
    <col min="6384" max="6384" width="13.42578125" style="4" bestFit="1" customWidth="1"/>
    <col min="6385" max="6400" width="11.42578125" style="4"/>
    <col min="6401" max="6401" width="64.7109375" style="4" customWidth="1"/>
    <col min="6402" max="6402" width="22.42578125" style="4" customWidth="1"/>
    <col min="6403" max="6403" width="18.140625" style="4" customWidth="1"/>
    <col min="6404" max="6404" width="16.85546875" style="4" customWidth="1"/>
    <col min="6405" max="6405" width="13.42578125" style="4" customWidth="1"/>
    <col min="6406" max="6406" width="11.7109375" style="4" customWidth="1"/>
    <col min="6407" max="6407" width="13" style="4" customWidth="1"/>
    <col min="6408" max="6632" width="11.42578125" style="4"/>
    <col min="6633" max="6633" width="62.85546875" style="4" customWidth="1"/>
    <col min="6634" max="6634" width="22.28515625" style="4" customWidth="1"/>
    <col min="6635" max="6635" width="18.140625" style="4" customWidth="1"/>
    <col min="6636" max="6636" width="16.85546875" style="4" customWidth="1"/>
    <col min="6637" max="6637" width="13.42578125" style="4" customWidth="1"/>
    <col min="6638" max="6638" width="11.7109375" style="4" customWidth="1"/>
    <col min="6639" max="6639" width="13" style="4" customWidth="1"/>
    <col min="6640" max="6640" width="13.42578125" style="4" bestFit="1" customWidth="1"/>
    <col min="6641" max="6656" width="11.42578125" style="4"/>
    <col min="6657" max="6657" width="64.7109375" style="4" customWidth="1"/>
    <col min="6658" max="6658" width="22.42578125" style="4" customWidth="1"/>
    <col min="6659" max="6659" width="18.140625" style="4" customWidth="1"/>
    <col min="6660" max="6660" width="16.85546875" style="4" customWidth="1"/>
    <col min="6661" max="6661" width="13.42578125" style="4" customWidth="1"/>
    <col min="6662" max="6662" width="11.7109375" style="4" customWidth="1"/>
    <col min="6663" max="6663" width="13" style="4" customWidth="1"/>
    <col min="6664" max="6888" width="11.42578125" style="4"/>
    <col min="6889" max="6889" width="62.85546875" style="4" customWidth="1"/>
    <col min="6890" max="6890" width="22.28515625" style="4" customWidth="1"/>
    <col min="6891" max="6891" width="18.140625" style="4" customWidth="1"/>
    <col min="6892" max="6892" width="16.85546875" style="4" customWidth="1"/>
    <col min="6893" max="6893" width="13.42578125" style="4" customWidth="1"/>
    <col min="6894" max="6894" width="11.7109375" style="4" customWidth="1"/>
    <col min="6895" max="6895" width="13" style="4" customWidth="1"/>
    <col min="6896" max="6896" width="13.42578125" style="4" bestFit="1" customWidth="1"/>
    <col min="6897" max="6912" width="11.42578125" style="4"/>
    <col min="6913" max="6913" width="64.7109375" style="4" customWidth="1"/>
    <col min="6914" max="6914" width="22.42578125" style="4" customWidth="1"/>
    <col min="6915" max="6915" width="18.140625" style="4" customWidth="1"/>
    <col min="6916" max="6916" width="16.85546875" style="4" customWidth="1"/>
    <col min="6917" max="6917" width="13.42578125" style="4" customWidth="1"/>
    <col min="6918" max="6918" width="11.7109375" style="4" customWidth="1"/>
    <col min="6919" max="6919" width="13" style="4" customWidth="1"/>
    <col min="6920" max="7144" width="11.42578125" style="4"/>
    <col min="7145" max="7145" width="62.85546875" style="4" customWidth="1"/>
    <col min="7146" max="7146" width="22.28515625" style="4" customWidth="1"/>
    <col min="7147" max="7147" width="18.140625" style="4" customWidth="1"/>
    <col min="7148" max="7148" width="16.85546875" style="4" customWidth="1"/>
    <col min="7149" max="7149" width="13.42578125" style="4" customWidth="1"/>
    <col min="7150" max="7150" width="11.7109375" style="4" customWidth="1"/>
    <col min="7151" max="7151" width="13" style="4" customWidth="1"/>
    <col min="7152" max="7152" width="13.42578125" style="4" bestFit="1" customWidth="1"/>
    <col min="7153" max="7168" width="11.42578125" style="4"/>
    <col min="7169" max="7169" width="64.7109375" style="4" customWidth="1"/>
    <col min="7170" max="7170" width="22.42578125" style="4" customWidth="1"/>
    <col min="7171" max="7171" width="18.140625" style="4" customWidth="1"/>
    <col min="7172" max="7172" width="16.85546875" style="4" customWidth="1"/>
    <col min="7173" max="7173" width="13.42578125" style="4" customWidth="1"/>
    <col min="7174" max="7174" width="11.7109375" style="4" customWidth="1"/>
    <col min="7175" max="7175" width="13" style="4" customWidth="1"/>
    <col min="7176" max="7400" width="11.42578125" style="4"/>
    <col min="7401" max="7401" width="62.85546875" style="4" customWidth="1"/>
    <col min="7402" max="7402" width="22.28515625" style="4" customWidth="1"/>
    <col min="7403" max="7403" width="18.140625" style="4" customWidth="1"/>
    <col min="7404" max="7404" width="16.85546875" style="4" customWidth="1"/>
    <col min="7405" max="7405" width="13.42578125" style="4" customWidth="1"/>
    <col min="7406" max="7406" width="11.7109375" style="4" customWidth="1"/>
    <col min="7407" max="7407" width="13" style="4" customWidth="1"/>
    <col min="7408" max="7408" width="13.42578125" style="4" bestFit="1" customWidth="1"/>
    <col min="7409" max="7424" width="11.42578125" style="4"/>
    <col min="7425" max="7425" width="64.7109375" style="4" customWidth="1"/>
    <col min="7426" max="7426" width="22.42578125" style="4" customWidth="1"/>
    <col min="7427" max="7427" width="18.140625" style="4" customWidth="1"/>
    <col min="7428" max="7428" width="16.85546875" style="4" customWidth="1"/>
    <col min="7429" max="7429" width="13.42578125" style="4" customWidth="1"/>
    <col min="7430" max="7430" width="11.7109375" style="4" customWidth="1"/>
    <col min="7431" max="7431" width="13" style="4" customWidth="1"/>
    <col min="7432" max="7656" width="11.42578125" style="4"/>
    <col min="7657" max="7657" width="62.85546875" style="4" customWidth="1"/>
    <col min="7658" max="7658" width="22.28515625" style="4" customWidth="1"/>
    <col min="7659" max="7659" width="18.140625" style="4" customWidth="1"/>
    <col min="7660" max="7660" width="16.85546875" style="4" customWidth="1"/>
    <col min="7661" max="7661" width="13.42578125" style="4" customWidth="1"/>
    <col min="7662" max="7662" width="11.7109375" style="4" customWidth="1"/>
    <col min="7663" max="7663" width="13" style="4" customWidth="1"/>
    <col min="7664" max="7664" width="13.42578125" style="4" bestFit="1" customWidth="1"/>
    <col min="7665" max="7680" width="11.42578125" style="4"/>
    <col min="7681" max="7681" width="64.7109375" style="4" customWidth="1"/>
    <col min="7682" max="7682" width="22.42578125" style="4" customWidth="1"/>
    <col min="7683" max="7683" width="18.140625" style="4" customWidth="1"/>
    <col min="7684" max="7684" width="16.85546875" style="4" customWidth="1"/>
    <col min="7685" max="7685" width="13.42578125" style="4" customWidth="1"/>
    <col min="7686" max="7686" width="11.7109375" style="4" customWidth="1"/>
    <col min="7687" max="7687" width="13" style="4" customWidth="1"/>
    <col min="7688" max="7912" width="11.42578125" style="4"/>
    <col min="7913" max="7913" width="62.85546875" style="4" customWidth="1"/>
    <col min="7914" max="7914" width="22.28515625" style="4" customWidth="1"/>
    <col min="7915" max="7915" width="18.140625" style="4" customWidth="1"/>
    <col min="7916" max="7916" width="16.85546875" style="4" customWidth="1"/>
    <col min="7917" max="7917" width="13.42578125" style="4" customWidth="1"/>
    <col min="7918" max="7918" width="11.7109375" style="4" customWidth="1"/>
    <col min="7919" max="7919" width="13" style="4" customWidth="1"/>
    <col min="7920" max="7920" width="13.42578125" style="4" bestFit="1" customWidth="1"/>
    <col min="7921" max="7936" width="11.42578125" style="4"/>
    <col min="7937" max="7937" width="64.7109375" style="4" customWidth="1"/>
    <col min="7938" max="7938" width="22.42578125" style="4" customWidth="1"/>
    <col min="7939" max="7939" width="18.140625" style="4" customWidth="1"/>
    <col min="7940" max="7940" width="16.85546875" style="4" customWidth="1"/>
    <col min="7941" max="7941" width="13.42578125" style="4" customWidth="1"/>
    <col min="7942" max="7942" width="11.7109375" style="4" customWidth="1"/>
    <col min="7943" max="7943" width="13" style="4" customWidth="1"/>
    <col min="7944" max="8168" width="11.42578125" style="4"/>
    <col min="8169" max="8169" width="62.85546875" style="4" customWidth="1"/>
    <col min="8170" max="8170" width="22.28515625" style="4" customWidth="1"/>
    <col min="8171" max="8171" width="18.140625" style="4" customWidth="1"/>
    <col min="8172" max="8172" width="16.85546875" style="4" customWidth="1"/>
    <col min="8173" max="8173" width="13.42578125" style="4" customWidth="1"/>
    <col min="8174" max="8174" width="11.7109375" style="4" customWidth="1"/>
    <col min="8175" max="8175" width="13" style="4" customWidth="1"/>
    <col min="8176" max="8176" width="13.42578125" style="4" bestFit="1" customWidth="1"/>
    <col min="8177" max="8192" width="11.42578125" style="4"/>
    <col min="8193" max="8193" width="64.7109375" style="4" customWidth="1"/>
    <col min="8194" max="8194" width="22.42578125" style="4" customWidth="1"/>
    <col min="8195" max="8195" width="18.140625" style="4" customWidth="1"/>
    <col min="8196" max="8196" width="16.85546875" style="4" customWidth="1"/>
    <col min="8197" max="8197" width="13.42578125" style="4" customWidth="1"/>
    <col min="8198" max="8198" width="11.7109375" style="4" customWidth="1"/>
    <col min="8199" max="8199" width="13" style="4" customWidth="1"/>
    <col min="8200" max="8424" width="11.42578125" style="4"/>
    <col min="8425" max="8425" width="62.85546875" style="4" customWidth="1"/>
    <col min="8426" max="8426" width="22.28515625" style="4" customWidth="1"/>
    <col min="8427" max="8427" width="18.140625" style="4" customWidth="1"/>
    <col min="8428" max="8428" width="16.85546875" style="4" customWidth="1"/>
    <col min="8429" max="8429" width="13.42578125" style="4" customWidth="1"/>
    <col min="8430" max="8430" width="11.7109375" style="4" customWidth="1"/>
    <col min="8431" max="8431" width="13" style="4" customWidth="1"/>
    <col min="8432" max="8432" width="13.42578125" style="4" bestFit="1" customWidth="1"/>
    <col min="8433" max="8448" width="11.42578125" style="4"/>
    <col min="8449" max="8449" width="64.7109375" style="4" customWidth="1"/>
    <col min="8450" max="8450" width="22.42578125" style="4" customWidth="1"/>
    <col min="8451" max="8451" width="18.140625" style="4" customWidth="1"/>
    <col min="8452" max="8452" width="16.85546875" style="4" customWidth="1"/>
    <col min="8453" max="8453" width="13.42578125" style="4" customWidth="1"/>
    <col min="8454" max="8454" width="11.7109375" style="4" customWidth="1"/>
    <col min="8455" max="8455" width="13" style="4" customWidth="1"/>
    <col min="8456" max="8680" width="11.42578125" style="4"/>
    <col min="8681" max="8681" width="62.85546875" style="4" customWidth="1"/>
    <col min="8682" max="8682" width="22.28515625" style="4" customWidth="1"/>
    <col min="8683" max="8683" width="18.140625" style="4" customWidth="1"/>
    <col min="8684" max="8684" width="16.85546875" style="4" customWidth="1"/>
    <col min="8685" max="8685" width="13.42578125" style="4" customWidth="1"/>
    <col min="8686" max="8686" width="11.7109375" style="4" customWidth="1"/>
    <col min="8687" max="8687" width="13" style="4" customWidth="1"/>
    <col min="8688" max="8688" width="13.42578125" style="4" bestFit="1" customWidth="1"/>
    <col min="8689" max="8704" width="11.42578125" style="4"/>
    <col min="8705" max="8705" width="64.7109375" style="4" customWidth="1"/>
    <col min="8706" max="8706" width="22.42578125" style="4" customWidth="1"/>
    <col min="8707" max="8707" width="18.140625" style="4" customWidth="1"/>
    <col min="8708" max="8708" width="16.85546875" style="4" customWidth="1"/>
    <col min="8709" max="8709" width="13.42578125" style="4" customWidth="1"/>
    <col min="8710" max="8710" width="11.7109375" style="4" customWidth="1"/>
    <col min="8711" max="8711" width="13" style="4" customWidth="1"/>
    <col min="8712" max="8936" width="11.42578125" style="4"/>
    <col min="8937" max="8937" width="62.85546875" style="4" customWidth="1"/>
    <col min="8938" max="8938" width="22.28515625" style="4" customWidth="1"/>
    <col min="8939" max="8939" width="18.140625" style="4" customWidth="1"/>
    <col min="8940" max="8940" width="16.85546875" style="4" customWidth="1"/>
    <col min="8941" max="8941" width="13.42578125" style="4" customWidth="1"/>
    <col min="8942" max="8942" width="11.7109375" style="4" customWidth="1"/>
    <col min="8943" max="8943" width="13" style="4" customWidth="1"/>
    <col min="8944" max="8944" width="13.42578125" style="4" bestFit="1" customWidth="1"/>
    <col min="8945" max="8960" width="11.42578125" style="4"/>
    <col min="8961" max="8961" width="64.7109375" style="4" customWidth="1"/>
    <col min="8962" max="8962" width="22.42578125" style="4" customWidth="1"/>
    <col min="8963" max="8963" width="18.140625" style="4" customWidth="1"/>
    <col min="8964" max="8964" width="16.85546875" style="4" customWidth="1"/>
    <col min="8965" max="8965" width="13.42578125" style="4" customWidth="1"/>
    <col min="8966" max="8966" width="11.7109375" style="4" customWidth="1"/>
    <col min="8967" max="8967" width="13" style="4" customWidth="1"/>
    <col min="8968" max="9192" width="11.42578125" style="4"/>
    <col min="9193" max="9193" width="62.85546875" style="4" customWidth="1"/>
    <col min="9194" max="9194" width="22.28515625" style="4" customWidth="1"/>
    <col min="9195" max="9195" width="18.140625" style="4" customWidth="1"/>
    <col min="9196" max="9196" width="16.85546875" style="4" customWidth="1"/>
    <col min="9197" max="9197" width="13.42578125" style="4" customWidth="1"/>
    <col min="9198" max="9198" width="11.7109375" style="4" customWidth="1"/>
    <col min="9199" max="9199" width="13" style="4" customWidth="1"/>
    <col min="9200" max="9200" width="13.42578125" style="4" bestFit="1" customWidth="1"/>
    <col min="9201" max="9216" width="11.42578125" style="4"/>
    <col min="9217" max="9217" width="64.7109375" style="4" customWidth="1"/>
    <col min="9218" max="9218" width="22.42578125" style="4" customWidth="1"/>
    <col min="9219" max="9219" width="18.140625" style="4" customWidth="1"/>
    <col min="9220" max="9220" width="16.85546875" style="4" customWidth="1"/>
    <col min="9221" max="9221" width="13.42578125" style="4" customWidth="1"/>
    <col min="9222" max="9222" width="11.7109375" style="4" customWidth="1"/>
    <col min="9223" max="9223" width="13" style="4" customWidth="1"/>
    <col min="9224" max="9448" width="11.42578125" style="4"/>
    <col min="9449" max="9449" width="62.85546875" style="4" customWidth="1"/>
    <col min="9450" max="9450" width="22.28515625" style="4" customWidth="1"/>
    <col min="9451" max="9451" width="18.140625" style="4" customWidth="1"/>
    <col min="9452" max="9452" width="16.85546875" style="4" customWidth="1"/>
    <col min="9453" max="9453" width="13.42578125" style="4" customWidth="1"/>
    <col min="9454" max="9454" width="11.7109375" style="4" customWidth="1"/>
    <col min="9455" max="9455" width="13" style="4" customWidth="1"/>
    <col min="9456" max="9456" width="13.42578125" style="4" bestFit="1" customWidth="1"/>
    <col min="9457" max="9472" width="11.42578125" style="4"/>
    <col min="9473" max="9473" width="64.7109375" style="4" customWidth="1"/>
    <col min="9474" max="9474" width="22.42578125" style="4" customWidth="1"/>
    <col min="9475" max="9475" width="18.140625" style="4" customWidth="1"/>
    <col min="9476" max="9476" width="16.85546875" style="4" customWidth="1"/>
    <col min="9477" max="9477" width="13.42578125" style="4" customWidth="1"/>
    <col min="9478" max="9478" width="11.7109375" style="4" customWidth="1"/>
    <col min="9479" max="9479" width="13" style="4" customWidth="1"/>
    <col min="9480" max="9704" width="11.42578125" style="4"/>
    <col min="9705" max="9705" width="62.85546875" style="4" customWidth="1"/>
    <col min="9706" max="9706" width="22.28515625" style="4" customWidth="1"/>
    <col min="9707" max="9707" width="18.140625" style="4" customWidth="1"/>
    <col min="9708" max="9708" width="16.85546875" style="4" customWidth="1"/>
    <col min="9709" max="9709" width="13.42578125" style="4" customWidth="1"/>
    <col min="9710" max="9710" width="11.7109375" style="4" customWidth="1"/>
    <col min="9711" max="9711" width="13" style="4" customWidth="1"/>
    <col min="9712" max="9712" width="13.42578125" style="4" bestFit="1" customWidth="1"/>
    <col min="9713" max="9728" width="11.42578125" style="4"/>
    <col min="9729" max="9729" width="64.7109375" style="4" customWidth="1"/>
    <col min="9730" max="9730" width="22.42578125" style="4" customWidth="1"/>
    <col min="9731" max="9731" width="18.140625" style="4" customWidth="1"/>
    <col min="9732" max="9732" width="16.85546875" style="4" customWidth="1"/>
    <col min="9733" max="9733" width="13.42578125" style="4" customWidth="1"/>
    <col min="9734" max="9734" width="11.7109375" style="4" customWidth="1"/>
    <col min="9735" max="9735" width="13" style="4" customWidth="1"/>
    <col min="9736" max="9960" width="11.42578125" style="4"/>
    <col min="9961" max="9961" width="62.85546875" style="4" customWidth="1"/>
    <col min="9962" max="9962" width="22.28515625" style="4" customWidth="1"/>
    <col min="9963" max="9963" width="18.140625" style="4" customWidth="1"/>
    <col min="9964" max="9964" width="16.85546875" style="4" customWidth="1"/>
    <col min="9965" max="9965" width="13.42578125" style="4" customWidth="1"/>
    <col min="9966" max="9966" width="11.7109375" style="4" customWidth="1"/>
    <col min="9967" max="9967" width="13" style="4" customWidth="1"/>
    <col min="9968" max="9968" width="13.42578125" style="4" bestFit="1" customWidth="1"/>
    <col min="9969" max="9984" width="11.42578125" style="4"/>
    <col min="9985" max="9985" width="64.7109375" style="4" customWidth="1"/>
    <col min="9986" max="9986" width="22.42578125" style="4" customWidth="1"/>
    <col min="9987" max="9987" width="18.140625" style="4" customWidth="1"/>
    <col min="9988" max="9988" width="16.85546875" style="4" customWidth="1"/>
    <col min="9989" max="9989" width="13.42578125" style="4" customWidth="1"/>
    <col min="9990" max="9990" width="11.7109375" style="4" customWidth="1"/>
    <col min="9991" max="9991" width="13" style="4" customWidth="1"/>
    <col min="9992" max="10216" width="11.42578125" style="4"/>
    <col min="10217" max="10217" width="62.85546875" style="4" customWidth="1"/>
    <col min="10218" max="10218" width="22.28515625" style="4" customWidth="1"/>
    <col min="10219" max="10219" width="18.140625" style="4" customWidth="1"/>
    <col min="10220" max="10220" width="16.85546875" style="4" customWidth="1"/>
    <col min="10221" max="10221" width="13.42578125" style="4" customWidth="1"/>
    <col min="10222" max="10222" width="11.7109375" style="4" customWidth="1"/>
    <col min="10223" max="10223" width="13" style="4" customWidth="1"/>
    <col min="10224" max="10224" width="13.42578125" style="4" bestFit="1" customWidth="1"/>
    <col min="10225" max="10240" width="11.42578125" style="4"/>
    <col min="10241" max="10241" width="64.7109375" style="4" customWidth="1"/>
    <col min="10242" max="10242" width="22.42578125" style="4" customWidth="1"/>
    <col min="10243" max="10243" width="18.140625" style="4" customWidth="1"/>
    <col min="10244" max="10244" width="16.85546875" style="4" customWidth="1"/>
    <col min="10245" max="10245" width="13.42578125" style="4" customWidth="1"/>
    <col min="10246" max="10246" width="11.7109375" style="4" customWidth="1"/>
    <col min="10247" max="10247" width="13" style="4" customWidth="1"/>
    <col min="10248" max="10472" width="11.42578125" style="4"/>
    <col min="10473" max="10473" width="62.85546875" style="4" customWidth="1"/>
    <col min="10474" max="10474" width="22.28515625" style="4" customWidth="1"/>
    <col min="10475" max="10475" width="18.140625" style="4" customWidth="1"/>
    <col min="10476" max="10476" width="16.85546875" style="4" customWidth="1"/>
    <col min="10477" max="10477" width="13.42578125" style="4" customWidth="1"/>
    <col min="10478" max="10478" width="11.7109375" style="4" customWidth="1"/>
    <col min="10479" max="10479" width="13" style="4" customWidth="1"/>
    <col min="10480" max="10480" width="13.42578125" style="4" bestFit="1" customWidth="1"/>
    <col min="10481" max="10496" width="11.42578125" style="4"/>
    <col min="10497" max="10497" width="64.7109375" style="4" customWidth="1"/>
    <col min="10498" max="10498" width="22.42578125" style="4" customWidth="1"/>
    <col min="10499" max="10499" width="18.140625" style="4" customWidth="1"/>
    <col min="10500" max="10500" width="16.85546875" style="4" customWidth="1"/>
    <col min="10501" max="10501" width="13.42578125" style="4" customWidth="1"/>
    <col min="10502" max="10502" width="11.7109375" style="4" customWidth="1"/>
    <col min="10503" max="10503" width="13" style="4" customWidth="1"/>
    <col min="10504" max="10728" width="11.42578125" style="4"/>
    <col min="10729" max="10729" width="62.85546875" style="4" customWidth="1"/>
    <col min="10730" max="10730" width="22.28515625" style="4" customWidth="1"/>
    <col min="10731" max="10731" width="18.140625" style="4" customWidth="1"/>
    <col min="10732" max="10732" width="16.85546875" style="4" customWidth="1"/>
    <col min="10733" max="10733" width="13.42578125" style="4" customWidth="1"/>
    <col min="10734" max="10734" width="11.7109375" style="4" customWidth="1"/>
    <col min="10735" max="10735" width="13" style="4" customWidth="1"/>
    <col min="10736" max="10736" width="13.42578125" style="4" bestFit="1" customWidth="1"/>
    <col min="10737" max="10752" width="11.42578125" style="4"/>
    <col min="10753" max="10753" width="64.7109375" style="4" customWidth="1"/>
    <col min="10754" max="10754" width="22.42578125" style="4" customWidth="1"/>
    <col min="10755" max="10755" width="18.140625" style="4" customWidth="1"/>
    <col min="10756" max="10756" width="16.85546875" style="4" customWidth="1"/>
    <col min="10757" max="10757" width="13.42578125" style="4" customWidth="1"/>
    <col min="10758" max="10758" width="11.7109375" style="4" customWidth="1"/>
    <col min="10759" max="10759" width="13" style="4" customWidth="1"/>
    <col min="10760" max="10984" width="11.42578125" style="4"/>
    <col min="10985" max="10985" width="62.85546875" style="4" customWidth="1"/>
    <col min="10986" max="10986" width="22.28515625" style="4" customWidth="1"/>
    <col min="10987" max="10987" width="18.140625" style="4" customWidth="1"/>
    <col min="10988" max="10988" width="16.85546875" style="4" customWidth="1"/>
    <col min="10989" max="10989" width="13.42578125" style="4" customWidth="1"/>
    <col min="10990" max="10990" width="11.7109375" style="4" customWidth="1"/>
    <col min="10991" max="10991" width="13" style="4" customWidth="1"/>
    <col min="10992" max="10992" width="13.42578125" style="4" bestFit="1" customWidth="1"/>
    <col min="10993" max="11008" width="11.42578125" style="4"/>
    <col min="11009" max="11009" width="64.7109375" style="4" customWidth="1"/>
    <col min="11010" max="11010" width="22.42578125" style="4" customWidth="1"/>
    <col min="11011" max="11011" width="18.140625" style="4" customWidth="1"/>
    <col min="11012" max="11012" width="16.85546875" style="4" customWidth="1"/>
    <col min="11013" max="11013" width="13.42578125" style="4" customWidth="1"/>
    <col min="11014" max="11014" width="11.7109375" style="4" customWidth="1"/>
    <col min="11015" max="11015" width="13" style="4" customWidth="1"/>
    <col min="11016" max="11240" width="11.42578125" style="4"/>
    <col min="11241" max="11241" width="62.85546875" style="4" customWidth="1"/>
    <col min="11242" max="11242" width="22.28515625" style="4" customWidth="1"/>
    <col min="11243" max="11243" width="18.140625" style="4" customWidth="1"/>
    <col min="11244" max="11244" width="16.85546875" style="4" customWidth="1"/>
    <col min="11245" max="11245" width="13.42578125" style="4" customWidth="1"/>
    <col min="11246" max="11246" width="11.7109375" style="4" customWidth="1"/>
    <col min="11247" max="11247" width="13" style="4" customWidth="1"/>
    <col min="11248" max="11248" width="13.42578125" style="4" bestFit="1" customWidth="1"/>
    <col min="11249" max="11264" width="11.42578125" style="4"/>
    <col min="11265" max="11265" width="64.7109375" style="4" customWidth="1"/>
    <col min="11266" max="11266" width="22.42578125" style="4" customWidth="1"/>
    <col min="11267" max="11267" width="18.140625" style="4" customWidth="1"/>
    <col min="11268" max="11268" width="16.85546875" style="4" customWidth="1"/>
    <col min="11269" max="11269" width="13.42578125" style="4" customWidth="1"/>
    <col min="11270" max="11270" width="11.7109375" style="4" customWidth="1"/>
    <col min="11271" max="11271" width="13" style="4" customWidth="1"/>
    <col min="11272" max="11496" width="11.42578125" style="4"/>
    <col min="11497" max="11497" width="62.85546875" style="4" customWidth="1"/>
    <col min="11498" max="11498" width="22.28515625" style="4" customWidth="1"/>
    <col min="11499" max="11499" width="18.140625" style="4" customWidth="1"/>
    <col min="11500" max="11500" width="16.85546875" style="4" customWidth="1"/>
    <col min="11501" max="11501" width="13.42578125" style="4" customWidth="1"/>
    <col min="11502" max="11502" width="11.7109375" style="4" customWidth="1"/>
    <col min="11503" max="11503" width="13" style="4" customWidth="1"/>
    <col min="11504" max="11504" width="13.42578125" style="4" bestFit="1" customWidth="1"/>
    <col min="11505" max="11520" width="11.42578125" style="4"/>
    <col min="11521" max="11521" width="64.7109375" style="4" customWidth="1"/>
    <col min="11522" max="11522" width="22.42578125" style="4" customWidth="1"/>
    <col min="11523" max="11523" width="18.140625" style="4" customWidth="1"/>
    <col min="11524" max="11524" width="16.85546875" style="4" customWidth="1"/>
    <col min="11525" max="11525" width="13.42578125" style="4" customWidth="1"/>
    <col min="11526" max="11526" width="11.7109375" style="4" customWidth="1"/>
    <col min="11527" max="11527" width="13" style="4" customWidth="1"/>
    <col min="11528" max="11752" width="11.42578125" style="4"/>
    <col min="11753" max="11753" width="62.85546875" style="4" customWidth="1"/>
    <col min="11754" max="11754" width="22.28515625" style="4" customWidth="1"/>
    <col min="11755" max="11755" width="18.140625" style="4" customWidth="1"/>
    <col min="11756" max="11756" width="16.85546875" style="4" customWidth="1"/>
    <col min="11757" max="11757" width="13.42578125" style="4" customWidth="1"/>
    <col min="11758" max="11758" width="11.7109375" style="4" customWidth="1"/>
    <col min="11759" max="11759" width="13" style="4" customWidth="1"/>
    <col min="11760" max="11760" width="13.42578125" style="4" bestFit="1" customWidth="1"/>
    <col min="11761" max="11776" width="11.42578125" style="4"/>
    <col min="11777" max="11777" width="64.7109375" style="4" customWidth="1"/>
    <col min="11778" max="11778" width="22.42578125" style="4" customWidth="1"/>
    <col min="11779" max="11779" width="18.140625" style="4" customWidth="1"/>
    <col min="11780" max="11780" width="16.85546875" style="4" customWidth="1"/>
    <col min="11781" max="11781" width="13.42578125" style="4" customWidth="1"/>
    <col min="11782" max="11782" width="11.7109375" style="4" customWidth="1"/>
    <col min="11783" max="11783" width="13" style="4" customWidth="1"/>
    <col min="11784" max="12008" width="11.42578125" style="4"/>
    <col min="12009" max="12009" width="62.85546875" style="4" customWidth="1"/>
    <col min="12010" max="12010" width="22.28515625" style="4" customWidth="1"/>
    <col min="12011" max="12011" width="18.140625" style="4" customWidth="1"/>
    <col min="12012" max="12012" width="16.85546875" style="4" customWidth="1"/>
    <col min="12013" max="12013" width="13.42578125" style="4" customWidth="1"/>
    <col min="12014" max="12014" width="11.7109375" style="4" customWidth="1"/>
    <col min="12015" max="12015" width="13" style="4" customWidth="1"/>
    <col min="12016" max="12016" width="13.42578125" style="4" bestFit="1" customWidth="1"/>
    <col min="12017" max="12032" width="11.42578125" style="4"/>
    <col min="12033" max="12033" width="64.7109375" style="4" customWidth="1"/>
    <col min="12034" max="12034" width="22.42578125" style="4" customWidth="1"/>
    <col min="12035" max="12035" width="18.140625" style="4" customWidth="1"/>
    <col min="12036" max="12036" width="16.85546875" style="4" customWidth="1"/>
    <col min="12037" max="12037" width="13.42578125" style="4" customWidth="1"/>
    <col min="12038" max="12038" width="11.7109375" style="4" customWidth="1"/>
    <col min="12039" max="12039" width="13" style="4" customWidth="1"/>
    <col min="12040" max="12264" width="11.42578125" style="4"/>
    <col min="12265" max="12265" width="62.85546875" style="4" customWidth="1"/>
    <col min="12266" max="12266" width="22.28515625" style="4" customWidth="1"/>
    <col min="12267" max="12267" width="18.140625" style="4" customWidth="1"/>
    <col min="12268" max="12268" width="16.85546875" style="4" customWidth="1"/>
    <col min="12269" max="12269" width="13.42578125" style="4" customWidth="1"/>
    <col min="12270" max="12270" width="11.7109375" style="4" customWidth="1"/>
    <col min="12271" max="12271" width="13" style="4" customWidth="1"/>
    <col min="12272" max="12272" width="13.42578125" style="4" bestFit="1" customWidth="1"/>
    <col min="12273" max="12288" width="11.42578125" style="4"/>
    <col min="12289" max="12289" width="64.7109375" style="4" customWidth="1"/>
    <col min="12290" max="12290" width="22.42578125" style="4" customWidth="1"/>
    <col min="12291" max="12291" width="18.140625" style="4" customWidth="1"/>
    <col min="12292" max="12292" width="16.85546875" style="4" customWidth="1"/>
    <col min="12293" max="12293" width="13.42578125" style="4" customWidth="1"/>
    <col min="12294" max="12294" width="11.7109375" style="4" customWidth="1"/>
    <col min="12295" max="12295" width="13" style="4" customWidth="1"/>
    <col min="12296" max="12520" width="11.42578125" style="4"/>
    <col min="12521" max="12521" width="62.85546875" style="4" customWidth="1"/>
    <col min="12522" max="12522" width="22.28515625" style="4" customWidth="1"/>
    <col min="12523" max="12523" width="18.140625" style="4" customWidth="1"/>
    <col min="12524" max="12524" width="16.85546875" style="4" customWidth="1"/>
    <col min="12525" max="12525" width="13.42578125" style="4" customWidth="1"/>
    <col min="12526" max="12526" width="11.7109375" style="4" customWidth="1"/>
    <col min="12527" max="12527" width="13" style="4" customWidth="1"/>
    <col min="12528" max="12528" width="13.42578125" style="4" bestFit="1" customWidth="1"/>
    <col min="12529" max="12544" width="11.42578125" style="4"/>
    <col min="12545" max="12545" width="64.7109375" style="4" customWidth="1"/>
    <col min="12546" max="12546" width="22.42578125" style="4" customWidth="1"/>
    <col min="12547" max="12547" width="18.140625" style="4" customWidth="1"/>
    <col min="12548" max="12548" width="16.85546875" style="4" customWidth="1"/>
    <col min="12549" max="12549" width="13.42578125" style="4" customWidth="1"/>
    <col min="12550" max="12550" width="11.7109375" style="4" customWidth="1"/>
    <col min="12551" max="12551" width="13" style="4" customWidth="1"/>
    <col min="12552" max="12776" width="11.42578125" style="4"/>
    <col min="12777" max="12777" width="62.85546875" style="4" customWidth="1"/>
    <col min="12778" max="12778" width="22.28515625" style="4" customWidth="1"/>
    <col min="12779" max="12779" width="18.140625" style="4" customWidth="1"/>
    <col min="12780" max="12780" width="16.85546875" style="4" customWidth="1"/>
    <col min="12781" max="12781" width="13.42578125" style="4" customWidth="1"/>
    <col min="12782" max="12782" width="11.7109375" style="4" customWidth="1"/>
    <col min="12783" max="12783" width="13" style="4" customWidth="1"/>
    <col min="12784" max="12784" width="13.42578125" style="4" bestFit="1" customWidth="1"/>
    <col min="12785" max="12800" width="11.42578125" style="4"/>
    <col min="12801" max="12801" width="64.7109375" style="4" customWidth="1"/>
    <col min="12802" max="12802" width="22.42578125" style="4" customWidth="1"/>
    <col min="12803" max="12803" width="18.140625" style="4" customWidth="1"/>
    <col min="12804" max="12804" width="16.85546875" style="4" customWidth="1"/>
    <col min="12805" max="12805" width="13.42578125" style="4" customWidth="1"/>
    <col min="12806" max="12806" width="11.7109375" style="4" customWidth="1"/>
    <col min="12807" max="12807" width="13" style="4" customWidth="1"/>
    <col min="12808" max="13032" width="11.42578125" style="4"/>
    <col min="13033" max="13033" width="62.85546875" style="4" customWidth="1"/>
    <col min="13034" max="13034" width="22.28515625" style="4" customWidth="1"/>
    <col min="13035" max="13035" width="18.140625" style="4" customWidth="1"/>
    <col min="13036" max="13036" width="16.85546875" style="4" customWidth="1"/>
    <col min="13037" max="13037" width="13.42578125" style="4" customWidth="1"/>
    <col min="13038" max="13038" width="11.7109375" style="4" customWidth="1"/>
    <col min="13039" max="13039" width="13" style="4" customWidth="1"/>
    <col min="13040" max="13040" width="13.42578125" style="4" bestFit="1" customWidth="1"/>
    <col min="13041" max="13056" width="11.42578125" style="4"/>
    <col min="13057" max="13057" width="64.7109375" style="4" customWidth="1"/>
    <col min="13058" max="13058" width="22.42578125" style="4" customWidth="1"/>
    <col min="13059" max="13059" width="18.140625" style="4" customWidth="1"/>
    <col min="13060" max="13060" width="16.85546875" style="4" customWidth="1"/>
    <col min="13061" max="13061" width="13.42578125" style="4" customWidth="1"/>
    <col min="13062" max="13062" width="11.7109375" style="4" customWidth="1"/>
    <col min="13063" max="13063" width="13" style="4" customWidth="1"/>
    <col min="13064" max="13288" width="11.42578125" style="4"/>
    <col min="13289" max="13289" width="62.85546875" style="4" customWidth="1"/>
    <col min="13290" max="13290" width="22.28515625" style="4" customWidth="1"/>
    <col min="13291" max="13291" width="18.140625" style="4" customWidth="1"/>
    <col min="13292" max="13292" width="16.85546875" style="4" customWidth="1"/>
    <col min="13293" max="13293" width="13.42578125" style="4" customWidth="1"/>
    <col min="13294" max="13294" width="11.7109375" style="4" customWidth="1"/>
    <col min="13295" max="13295" width="13" style="4" customWidth="1"/>
    <col min="13296" max="13296" width="13.42578125" style="4" bestFit="1" customWidth="1"/>
    <col min="13297" max="13312" width="11.42578125" style="4"/>
    <col min="13313" max="13313" width="64.7109375" style="4" customWidth="1"/>
    <col min="13314" max="13314" width="22.42578125" style="4" customWidth="1"/>
    <col min="13315" max="13315" width="18.140625" style="4" customWidth="1"/>
    <col min="13316" max="13316" width="16.85546875" style="4" customWidth="1"/>
    <col min="13317" max="13317" width="13.42578125" style="4" customWidth="1"/>
    <col min="13318" max="13318" width="11.7109375" style="4" customWidth="1"/>
    <col min="13319" max="13319" width="13" style="4" customWidth="1"/>
    <col min="13320" max="13544" width="11.42578125" style="4"/>
    <col min="13545" max="13545" width="62.85546875" style="4" customWidth="1"/>
    <col min="13546" max="13546" width="22.28515625" style="4" customWidth="1"/>
    <col min="13547" max="13547" width="18.140625" style="4" customWidth="1"/>
    <col min="13548" max="13548" width="16.85546875" style="4" customWidth="1"/>
    <col min="13549" max="13549" width="13.42578125" style="4" customWidth="1"/>
    <col min="13550" max="13550" width="11.7109375" style="4" customWidth="1"/>
    <col min="13551" max="13551" width="13" style="4" customWidth="1"/>
    <col min="13552" max="13552" width="13.42578125" style="4" bestFit="1" customWidth="1"/>
    <col min="13553" max="13568" width="11.42578125" style="4"/>
    <col min="13569" max="13569" width="64.7109375" style="4" customWidth="1"/>
    <col min="13570" max="13570" width="22.42578125" style="4" customWidth="1"/>
    <col min="13571" max="13571" width="18.140625" style="4" customWidth="1"/>
    <col min="13572" max="13572" width="16.85546875" style="4" customWidth="1"/>
    <col min="13573" max="13573" width="13.42578125" style="4" customWidth="1"/>
    <col min="13574" max="13574" width="11.7109375" style="4" customWidth="1"/>
    <col min="13575" max="13575" width="13" style="4" customWidth="1"/>
    <col min="13576" max="13800" width="11.42578125" style="4"/>
    <col min="13801" max="13801" width="62.85546875" style="4" customWidth="1"/>
    <col min="13802" max="13802" width="22.28515625" style="4" customWidth="1"/>
    <col min="13803" max="13803" width="18.140625" style="4" customWidth="1"/>
    <col min="13804" max="13804" width="16.85546875" style="4" customWidth="1"/>
    <col min="13805" max="13805" width="13.42578125" style="4" customWidth="1"/>
    <col min="13806" max="13806" width="11.7109375" style="4" customWidth="1"/>
    <col min="13807" max="13807" width="13" style="4" customWidth="1"/>
    <col min="13808" max="13808" width="13.42578125" style="4" bestFit="1" customWidth="1"/>
    <col min="13809" max="13824" width="11.42578125" style="4"/>
    <col min="13825" max="13825" width="64.7109375" style="4" customWidth="1"/>
    <col min="13826" max="13826" width="22.42578125" style="4" customWidth="1"/>
    <col min="13827" max="13827" width="18.140625" style="4" customWidth="1"/>
    <col min="13828" max="13828" width="16.85546875" style="4" customWidth="1"/>
    <col min="13829" max="13829" width="13.42578125" style="4" customWidth="1"/>
    <col min="13830" max="13830" width="11.7109375" style="4" customWidth="1"/>
    <col min="13831" max="13831" width="13" style="4" customWidth="1"/>
    <col min="13832" max="14056" width="11.42578125" style="4"/>
    <col min="14057" max="14057" width="62.85546875" style="4" customWidth="1"/>
    <col min="14058" max="14058" width="22.28515625" style="4" customWidth="1"/>
    <col min="14059" max="14059" width="18.140625" style="4" customWidth="1"/>
    <col min="14060" max="14060" width="16.85546875" style="4" customWidth="1"/>
    <col min="14061" max="14061" width="13.42578125" style="4" customWidth="1"/>
    <col min="14062" max="14062" width="11.7109375" style="4" customWidth="1"/>
    <col min="14063" max="14063" width="13" style="4" customWidth="1"/>
    <col min="14064" max="14064" width="13.42578125" style="4" bestFit="1" customWidth="1"/>
    <col min="14065" max="14080" width="11.42578125" style="4"/>
    <col min="14081" max="14081" width="64.7109375" style="4" customWidth="1"/>
    <col min="14082" max="14082" width="22.42578125" style="4" customWidth="1"/>
    <col min="14083" max="14083" width="18.140625" style="4" customWidth="1"/>
    <col min="14084" max="14084" width="16.85546875" style="4" customWidth="1"/>
    <col min="14085" max="14085" width="13.42578125" style="4" customWidth="1"/>
    <col min="14086" max="14086" width="11.7109375" style="4" customWidth="1"/>
    <col min="14087" max="14087" width="13" style="4" customWidth="1"/>
    <col min="14088" max="14312" width="11.42578125" style="4"/>
    <col min="14313" max="14313" width="62.85546875" style="4" customWidth="1"/>
    <col min="14314" max="14314" width="22.28515625" style="4" customWidth="1"/>
    <col min="14315" max="14315" width="18.140625" style="4" customWidth="1"/>
    <col min="14316" max="14316" width="16.85546875" style="4" customWidth="1"/>
    <col min="14317" max="14317" width="13.42578125" style="4" customWidth="1"/>
    <col min="14318" max="14318" width="11.7109375" style="4" customWidth="1"/>
    <col min="14319" max="14319" width="13" style="4" customWidth="1"/>
    <col min="14320" max="14320" width="13.42578125" style="4" bestFit="1" customWidth="1"/>
    <col min="14321" max="14336" width="11.42578125" style="4"/>
    <col min="14337" max="14337" width="64.7109375" style="4" customWidth="1"/>
    <col min="14338" max="14338" width="22.42578125" style="4" customWidth="1"/>
    <col min="14339" max="14339" width="18.140625" style="4" customWidth="1"/>
    <col min="14340" max="14340" width="16.85546875" style="4" customWidth="1"/>
    <col min="14341" max="14341" width="13.42578125" style="4" customWidth="1"/>
    <col min="14342" max="14342" width="11.7109375" style="4" customWidth="1"/>
    <col min="14343" max="14343" width="13" style="4" customWidth="1"/>
    <col min="14344" max="14568" width="11.42578125" style="4"/>
    <col min="14569" max="14569" width="62.85546875" style="4" customWidth="1"/>
    <col min="14570" max="14570" width="22.28515625" style="4" customWidth="1"/>
    <col min="14571" max="14571" width="18.140625" style="4" customWidth="1"/>
    <col min="14572" max="14572" width="16.85546875" style="4" customWidth="1"/>
    <col min="14573" max="14573" width="13.42578125" style="4" customWidth="1"/>
    <col min="14574" max="14574" width="11.7109375" style="4" customWidth="1"/>
    <col min="14575" max="14575" width="13" style="4" customWidth="1"/>
    <col min="14576" max="14576" width="13.42578125" style="4" bestFit="1" customWidth="1"/>
    <col min="14577" max="14592" width="11.42578125" style="4"/>
    <col min="14593" max="14593" width="64.7109375" style="4" customWidth="1"/>
    <col min="14594" max="14594" width="22.42578125" style="4" customWidth="1"/>
    <col min="14595" max="14595" width="18.140625" style="4" customWidth="1"/>
    <col min="14596" max="14596" width="16.85546875" style="4" customWidth="1"/>
    <col min="14597" max="14597" width="13.42578125" style="4" customWidth="1"/>
    <col min="14598" max="14598" width="11.7109375" style="4" customWidth="1"/>
    <col min="14599" max="14599" width="13" style="4" customWidth="1"/>
    <col min="14600" max="14824" width="11.42578125" style="4"/>
    <col min="14825" max="14825" width="62.85546875" style="4" customWidth="1"/>
    <col min="14826" max="14826" width="22.28515625" style="4" customWidth="1"/>
    <col min="14827" max="14827" width="18.140625" style="4" customWidth="1"/>
    <col min="14828" max="14828" width="16.85546875" style="4" customWidth="1"/>
    <col min="14829" max="14829" width="13.42578125" style="4" customWidth="1"/>
    <col min="14830" max="14830" width="11.7109375" style="4" customWidth="1"/>
    <col min="14831" max="14831" width="13" style="4" customWidth="1"/>
    <col min="14832" max="14832" width="13.42578125" style="4" bestFit="1" customWidth="1"/>
    <col min="14833" max="14848" width="11.42578125" style="4"/>
    <col min="14849" max="14849" width="64.7109375" style="4" customWidth="1"/>
    <col min="14850" max="14850" width="22.42578125" style="4" customWidth="1"/>
    <col min="14851" max="14851" width="18.140625" style="4" customWidth="1"/>
    <col min="14852" max="14852" width="16.85546875" style="4" customWidth="1"/>
    <col min="14853" max="14853" width="13.42578125" style="4" customWidth="1"/>
    <col min="14854" max="14854" width="11.7109375" style="4" customWidth="1"/>
    <col min="14855" max="14855" width="13" style="4" customWidth="1"/>
    <col min="14856" max="15080" width="11.42578125" style="4"/>
    <col min="15081" max="15081" width="62.85546875" style="4" customWidth="1"/>
    <col min="15082" max="15082" width="22.28515625" style="4" customWidth="1"/>
    <col min="15083" max="15083" width="18.140625" style="4" customWidth="1"/>
    <col min="15084" max="15084" width="16.85546875" style="4" customWidth="1"/>
    <col min="15085" max="15085" width="13.42578125" style="4" customWidth="1"/>
    <col min="15086" max="15086" width="11.7109375" style="4" customWidth="1"/>
    <col min="15087" max="15087" width="13" style="4" customWidth="1"/>
    <col min="15088" max="15088" width="13.42578125" style="4" bestFit="1" customWidth="1"/>
    <col min="15089" max="15104" width="11.42578125" style="4"/>
    <col min="15105" max="15105" width="64.7109375" style="4" customWidth="1"/>
    <col min="15106" max="15106" width="22.42578125" style="4" customWidth="1"/>
    <col min="15107" max="15107" width="18.140625" style="4" customWidth="1"/>
    <col min="15108" max="15108" width="16.85546875" style="4" customWidth="1"/>
    <col min="15109" max="15109" width="13.42578125" style="4" customWidth="1"/>
    <col min="15110" max="15110" width="11.7109375" style="4" customWidth="1"/>
    <col min="15111" max="15111" width="13" style="4" customWidth="1"/>
    <col min="15112" max="15336" width="11.42578125" style="4"/>
    <col min="15337" max="15337" width="62.85546875" style="4" customWidth="1"/>
    <col min="15338" max="15338" width="22.28515625" style="4" customWidth="1"/>
    <col min="15339" max="15339" width="18.140625" style="4" customWidth="1"/>
    <col min="15340" max="15340" width="16.85546875" style="4" customWidth="1"/>
    <col min="15341" max="15341" width="13.42578125" style="4" customWidth="1"/>
    <col min="15342" max="15342" width="11.7109375" style="4" customWidth="1"/>
    <col min="15343" max="15343" width="13" style="4" customWidth="1"/>
    <col min="15344" max="15344" width="13.42578125" style="4" bestFit="1" customWidth="1"/>
    <col min="15345" max="15360" width="11.42578125" style="4"/>
    <col min="15361" max="15361" width="64.7109375" style="4" customWidth="1"/>
    <col min="15362" max="15362" width="22.42578125" style="4" customWidth="1"/>
    <col min="15363" max="15363" width="18.140625" style="4" customWidth="1"/>
    <col min="15364" max="15364" width="16.85546875" style="4" customWidth="1"/>
    <col min="15365" max="15365" width="13.42578125" style="4" customWidth="1"/>
    <col min="15366" max="15366" width="11.7109375" style="4" customWidth="1"/>
    <col min="15367" max="15367" width="13" style="4" customWidth="1"/>
    <col min="15368" max="15592" width="11.42578125" style="4"/>
    <col min="15593" max="15593" width="62.85546875" style="4" customWidth="1"/>
    <col min="15594" max="15594" width="22.28515625" style="4" customWidth="1"/>
    <col min="15595" max="15595" width="18.140625" style="4" customWidth="1"/>
    <col min="15596" max="15596" width="16.85546875" style="4" customWidth="1"/>
    <col min="15597" max="15597" width="13.42578125" style="4" customWidth="1"/>
    <col min="15598" max="15598" width="11.7109375" style="4" customWidth="1"/>
    <col min="15599" max="15599" width="13" style="4" customWidth="1"/>
    <col min="15600" max="15600" width="13.42578125" style="4" bestFit="1" customWidth="1"/>
    <col min="15601" max="15616" width="11.42578125" style="4"/>
    <col min="15617" max="15617" width="64.7109375" style="4" customWidth="1"/>
    <col min="15618" max="15618" width="22.42578125" style="4" customWidth="1"/>
    <col min="15619" max="15619" width="18.140625" style="4" customWidth="1"/>
    <col min="15620" max="15620" width="16.85546875" style="4" customWidth="1"/>
    <col min="15621" max="15621" width="13.42578125" style="4" customWidth="1"/>
    <col min="15622" max="15622" width="11.7109375" style="4" customWidth="1"/>
    <col min="15623" max="15623" width="13" style="4" customWidth="1"/>
    <col min="15624" max="15848" width="11.42578125" style="4"/>
    <col min="15849" max="15849" width="62.85546875" style="4" customWidth="1"/>
    <col min="15850" max="15850" width="22.28515625" style="4" customWidth="1"/>
    <col min="15851" max="15851" width="18.140625" style="4" customWidth="1"/>
    <col min="15852" max="15852" width="16.85546875" style="4" customWidth="1"/>
    <col min="15853" max="15853" width="13.42578125" style="4" customWidth="1"/>
    <col min="15854" max="15854" width="11.7109375" style="4" customWidth="1"/>
    <col min="15855" max="15855" width="13" style="4" customWidth="1"/>
    <col min="15856" max="15856" width="13.42578125" style="4" bestFit="1" customWidth="1"/>
    <col min="15857" max="15872" width="11.42578125" style="4"/>
    <col min="15873" max="15873" width="64.7109375" style="4" customWidth="1"/>
    <col min="15874" max="15874" width="22.42578125" style="4" customWidth="1"/>
    <col min="15875" max="15875" width="18.140625" style="4" customWidth="1"/>
    <col min="15876" max="15876" width="16.85546875" style="4" customWidth="1"/>
    <col min="15877" max="15877" width="13.42578125" style="4" customWidth="1"/>
    <col min="15878" max="15878" width="11.7109375" style="4" customWidth="1"/>
    <col min="15879" max="15879" width="13" style="4" customWidth="1"/>
    <col min="15880" max="16104" width="11.42578125" style="4"/>
    <col min="16105" max="16105" width="62.85546875" style="4" customWidth="1"/>
    <col min="16106" max="16106" width="22.28515625" style="4" customWidth="1"/>
    <col min="16107" max="16107" width="18.140625" style="4" customWidth="1"/>
    <col min="16108" max="16108" width="16.85546875" style="4" customWidth="1"/>
    <col min="16109" max="16109" width="13.42578125" style="4" customWidth="1"/>
    <col min="16110" max="16110" width="11.7109375" style="4" customWidth="1"/>
    <col min="16111" max="16111" width="13" style="4" customWidth="1"/>
    <col min="16112" max="16112" width="13.42578125" style="4" bestFit="1" customWidth="1"/>
    <col min="16113" max="16128" width="11.42578125" style="4"/>
    <col min="16129" max="16129" width="64.7109375" style="4" customWidth="1"/>
    <col min="16130" max="16130" width="22.42578125" style="4" customWidth="1"/>
    <col min="16131" max="16131" width="18.140625" style="4" customWidth="1"/>
    <col min="16132" max="16132" width="16.85546875" style="4" customWidth="1"/>
    <col min="16133" max="16133" width="13.42578125" style="4" customWidth="1"/>
    <col min="16134" max="16134" width="11.7109375" style="4" customWidth="1"/>
    <col min="16135" max="16135" width="13" style="4" customWidth="1"/>
    <col min="16136" max="16360" width="11.42578125" style="4"/>
    <col min="16361" max="16361" width="62.85546875" style="4" customWidth="1"/>
    <col min="16362" max="16362" width="22.28515625" style="4" customWidth="1"/>
    <col min="16363" max="16363" width="18.140625" style="4" customWidth="1"/>
    <col min="16364" max="16364" width="16.85546875" style="4" customWidth="1"/>
    <col min="16365" max="16365" width="13.42578125" style="4" customWidth="1"/>
    <col min="16366" max="16366" width="11.7109375" style="4" customWidth="1"/>
    <col min="16367" max="16367" width="13" style="4" customWidth="1"/>
    <col min="16368" max="16368" width="13.42578125" style="4" bestFit="1" customWidth="1"/>
    <col min="16369" max="16384" width="11.42578125" style="4"/>
  </cols>
  <sheetData>
    <row r="2" spans="1:7" ht="15.75" customHeight="1" x14ac:dyDescent="0.25">
      <c r="A2" s="498" t="s">
        <v>0</v>
      </c>
      <c r="B2" s="498"/>
      <c r="C2" s="498"/>
      <c r="D2" s="498"/>
      <c r="E2" s="498"/>
      <c r="F2" s="498"/>
      <c r="G2" s="498"/>
    </row>
    <row r="3" spans="1:7" ht="15.75" customHeight="1" x14ac:dyDescent="0.25">
      <c r="A3" s="498" t="s">
        <v>1</v>
      </c>
      <c r="B3" s="498"/>
      <c r="C3" s="498"/>
      <c r="D3" s="498"/>
      <c r="E3" s="498"/>
      <c r="F3" s="498"/>
      <c r="G3" s="498"/>
    </row>
    <row r="4" spans="1:7" ht="16.5" customHeight="1" x14ac:dyDescent="0.25">
      <c r="A4" s="498" t="s">
        <v>415</v>
      </c>
      <c r="B4" s="498"/>
      <c r="C4" s="498"/>
      <c r="D4" s="498"/>
      <c r="E4" s="498"/>
      <c r="F4" s="498"/>
      <c r="G4" s="498"/>
    </row>
    <row r="5" spans="1:7" ht="16.5" customHeight="1" x14ac:dyDescent="0.25">
      <c r="A5" s="81"/>
      <c r="B5" s="301"/>
      <c r="C5" s="33"/>
      <c r="D5" s="81"/>
      <c r="E5" s="81"/>
      <c r="F5" s="81"/>
      <c r="G5" s="81"/>
    </row>
    <row r="6" spans="1:7" ht="28.5" customHeight="1" x14ac:dyDescent="0.25">
      <c r="A6" s="10"/>
      <c r="B6" s="499" t="s">
        <v>3</v>
      </c>
      <c r="C6" s="500"/>
      <c r="D6" s="500"/>
      <c r="E6" s="501" t="s">
        <v>4</v>
      </c>
      <c r="F6" s="502"/>
      <c r="G6" s="502"/>
    </row>
    <row r="7" spans="1:7" ht="76.5" x14ac:dyDescent="0.25">
      <c r="A7" s="11" t="s">
        <v>5</v>
      </c>
      <c r="B7" s="302" t="s">
        <v>6</v>
      </c>
      <c r="C7" s="34" t="s">
        <v>7</v>
      </c>
      <c r="D7" s="14" t="s">
        <v>8</v>
      </c>
      <c r="E7" s="14" t="s">
        <v>9</v>
      </c>
      <c r="F7" s="14" t="s">
        <v>10</v>
      </c>
      <c r="G7" s="14" t="s">
        <v>11</v>
      </c>
    </row>
    <row r="8" spans="1:7" x14ac:dyDescent="0.25">
      <c r="A8" s="93" t="s">
        <v>1064</v>
      </c>
      <c r="B8" s="1"/>
      <c r="C8" s="332">
        <f>SUM(C9+C47+C67+C92+C95+C98+C101+C108+C113+C150+C152+C167+C175+C183+C194+C228+C233)</f>
        <v>5018750000</v>
      </c>
      <c r="D8" s="85"/>
      <c r="E8" s="85"/>
      <c r="F8" s="85"/>
      <c r="G8" s="85"/>
    </row>
    <row r="9" spans="1:7" ht="25.5" x14ac:dyDescent="0.25">
      <c r="A9" s="95" t="s">
        <v>26</v>
      </c>
      <c r="B9" s="320"/>
      <c r="C9" s="333">
        <f>C10+C13+C15+C18+C29+C31+C34+C36+C38</f>
        <v>1416000000</v>
      </c>
      <c r="D9" s="119"/>
      <c r="E9" s="119"/>
      <c r="F9" s="119"/>
      <c r="G9" s="119"/>
    </row>
    <row r="10" spans="1:7" x14ac:dyDescent="0.2">
      <c r="A10" s="228" t="s">
        <v>869</v>
      </c>
      <c r="B10" s="321"/>
      <c r="C10" s="334">
        <f>C11+C12</f>
        <v>87000000</v>
      </c>
      <c r="D10" s="110"/>
      <c r="E10" s="229"/>
      <c r="F10" s="229"/>
      <c r="G10" s="229"/>
    </row>
    <row r="11" spans="1:7" ht="25.5" x14ac:dyDescent="0.2">
      <c r="A11" s="230" t="s">
        <v>870</v>
      </c>
      <c r="B11" s="230" t="s">
        <v>240</v>
      </c>
      <c r="C11" s="243">
        <v>50000000</v>
      </c>
      <c r="D11" s="192">
        <v>40969</v>
      </c>
      <c r="E11" s="231">
        <v>41030</v>
      </c>
      <c r="F11" s="231">
        <v>41061</v>
      </c>
      <c r="G11" s="231">
        <v>41244</v>
      </c>
    </row>
    <row r="12" spans="1:7" ht="25.5" x14ac:dyDescent="0.2">
      <c r="A12" s="230" t="s">
        <v>873</v>
      </c>
      <c r="B12" s="230" t="s">
        <v>874</v>
      </c>
      <c r="C12" s="335">
        <v>37000000</v>
      </c>
      <c r="D12" s="192">
        <v>40969</v>
      </c>
      <c r="E12" s="231">
        <v>41030</v>
      </c>
      <c r="F12" s="231">
        <v>41061</v>
      </c>
      <c r="G12" s="231">
        <v>41122</v>
      </c>
    </row>
    <row r="13" spans="1:7" ht="25.5" customHeight="1" x14ac:dyDescent="0.2">
      <c r="A13" s="232" t="s">
        <v>778</v>
      </c>
      <c r="B13" s="305"/>
      <c r="C13" s="336">
        <v>100000000</v>
      </c>
      <c r="D13" s="186"/>
      <c r="E13" s="231"/>
      <c r="F13" s="231"/>
      <c r="G13" s="231"/>
    </row>
    <row r="14" spans="1:7" x14ac:dyDescent="0.2">
      <c r="A14" s="106" t="s">
        <v>778</v>
      </c>
      <c r="B14" s="305" t="s">
        <v>240</v>
      </c>
      <c r="C14" s="337">
        <v>100000000</v>
      </c>
      <c r="D14" s="192">
        <v>41000</v>
      </c>
      <c r="E14" s="231">
        <v>41061</v>
      </c>
      <c r="F14" s="231">
        <v>41091</v>
      </c>
      <c r="G14" s="231">
        <v>41244</v>
      </c>
    </row>
    <row r="15" spans="1:7" x14ac:dyDescent="0.2">
      <c r="A15" s="228" t="s">
        <v>27</v>
      </c>
      <c r="B15" s="322"/>
      <c r="C15" s="338">
        <f>C16+C17</f>
        <v>140000000</v>
      </c>
      <c r="D15" s="186"/>
      <c r="E15" s="231"/>
      <c r="F15" s="231"/>
      <c r="G15" s="231"/>
    </row>
    <row r="16" spans="1:7" x14ac:dyDescent="0.2">
      <c r="A16" s="99" t="s">
        <v>875</v>
      </c>
      <c r="B16" s="230" t="s">
        <v>244</v>
      </c>
      <c r="C16" s="243">
        <v>20000000</v>
      </c>
      <c r="D16" s="192">
        <v>41000</v>
      </c>
      <c r="E16" s="231">
        <v>41030</v>
      </c>
      <c r="F16" s="192">
        <v>41061</v>
      </c>
      <c r="G16" s="192">
        <v>41153</v>
      </c>
    </row>
    <row r="17" spans="1:7" x14ac:dyDescent="0.2">
      <c r="A17" s="230" t="s">
        <v>876</v>
      </c>
      <c r="B17" s="230" t="s">
        <v>240</v>
      </c>
      <c r="C17" s="243">
        <v>120000000</v>
      </c>
      <c r="D17" s="192">
        <v>41000</v>
      </c>
      <c r="E17" s="231">
        <v>41091</v>
      </c>
      <c r="F17" s="231">
        <v>41122</v>
      </c>
      <c r="G17" s="192">
        <v>41183</v>
      </c>
    </row>
    <row r="18" spans="1:7" ht="51" x14ac:dyDescent="0.2">
      <c r="A18" s="533" t="s">
        <v>877</v>
      </c>
      <c r="B18" s="230" t="s">
        <v>878</v>
      </c>
      <c r="C18" s="236">
        <f>SUM(C19:C28)</f>
        <v>514000000</v>
      </c>
      <c r="D18" s="192"/>
      <c r="E18" s="192"/>
      <c r="F18" s="192"/>
      <c r="G18" s="192"/>
    </row>
    <row r="19" spans="1:7" ht="25.5" x14ac:dyDescent="0.2">
      <c r="A19" s="534"/>
      <c r="B19" s="230" t="s">
        <v>879</v>
      </c>
      <c r="C19" s="339">
        <v>84000000</v>
      </c>
      <c r="D19" s="192">
        <v>40969</v>
      </c>
      <c r="E19" s="231">
        <v>41030</v>
      </c>
      <c r="F19" s="231">
        <v>41061</v>
      </c>
      <c r="G19" s="231">
        <v>41244</v>
      </c>
    </row>
    <row r="20" spans="1:7" ht="25.5" x14ac:dyDescent="0.2">
      <c r="A20" s="534"/>
      <c r="B20" s="233" t="s">
        <v>874</v>
      </c>
      <c r="C20" s="339">
        <v>37000000</v>
      </c>
      <c r="D20" s="192">
        <v>40969</v>
      </c>
      <c r="E20" s="192">
        <v>41000</v>
      </c>
      <c r="F20" s="231">
        <v>41061</v>
      </c>
      <c r="G20" s="231">
        <v>41244</v>
      </c>
    </row>
    <row r="21" spans="1:7" ht="25.5" x14ac:dyDescent="0.2">
      <c r="A21" s="534"/>
      <c r="B21" s="233" t="s">
        <v>880</v>
      </c>
      <c r="C21" s="339">
        <v>38000000</v>
      </c>
      <c r="D21" s="192">
        <v>40969</v>
      </c>
      <c r="E21" s="192">
        <v>41000</v>
      </c>
      <c r="F21" s="231">
        <v>41061</v>
      </c>
      <c r="G21" s="231">
        <v>41244</v>
      </c>
    </row>
    <row r="22" spans="1:7" ht="25.5" x14ac:dyDescent="0.2">
      <c r="A22" s="534"/>
      <c r="B22" s="233" t="s">
        <v>881</v>
      </c>
      <c r="C22" s="339">
        <v>58000000</v>
      </c>
      <c r="D22" s="192">
        <v>40969</v>
      </c>
      <c r="E22" s="192">
        <v>41000</v>
      </c>
      <c r="F22" s="231">
        <v>41061</v>
      </c>
      <c r="G22" s="231">
        <v>41244</v>
      </c>
    </row>
    <row r="23" spans="1:7" ht="25.5" x14ac:dyDescent="0.2">
      <c r="A23" s="534"/>
      <c r="B23" s="233" t="s">
        <v>882</v>
      </c>
      <c r="C23" s="339">
        <v>60000000</v>
      </c>
      <c r="D23" s="192">
        <v>40969</v>
      </c>
      <c r="E23" s="192">
        <v>41000</v>
      </c>
      <c r="F23" s="231">
        <v>41061</v>
      </c>
      <c r="G23" s="231">
        <v>41244</v>
      </c>
    </row>
    <row r="24" spans="1:7" ht="25.5" x14ac:dyDescent="0.2">
      <c r="A24" s="534"/>
      <c r="B24" s="233" t="s">
        <v>883</v>
      </c>
      <c r="C24" s="339">
        <v>56000000</v>
      </c>
      <c r="D24" s="192">
        <v>40969</v>
      </c>
      <c r="E24" s="192">
        <v>41000</v>
      </c>
      <c r="F24" s="231">
        <v>41061</v>
      </c>
      <c r="G24" s="231">
        <v>41244</v>
      </c>
    </row>
    <row r="25" spans="1:7" ht="25.5" x14ac:dyDescent="0.2">
      <c r="A25" s="534"/>
      <c r="B25" s="233" t="s">
        <v>884</v>
      </c>
      <c r="C25" s="339">
        <v>40000000</v>
      </c>
      <c r="D25" s="192">
        <v>40969</v>
      </c>
      <c r="E25" s="192">
        <v>41000</v>
      </c>
      <c r="F25" s="231">
        <v>41061</v>
      </c>
      <c r="G25" s="231">
        <v>41244</v>
      </c>
    </row>
    <row r="26" spans="1:7" ht="25.5" x14ac:dyDescent="0.2">
      <c r="A26" s="534"/>
      <c r="B26" s="233" t="s">
        <v>885</v>
      </c>
      <c r="C26" s="339">
        <v>40000000</v>
      </c>
      <c r="D26" s="192">
        <v>40969</v>
      </c>
      <c r="E26" s="192">
        <v>41000</v>
      </c>
      <c r="F26" s="231">
        <v>41061</v>
      </c>
      <c r="G26" s="231">
        <v>41244</v>
      </c>
    </row>
    <row r="27" spans="1:7" ht="25.5" x14ac:dyDescent="0.2">
      <c r="A27" s="534"/>
      <c r="B27" s="233" t="s">
        <v>886</v>
      </c>
      <c r="C27" s="339">
        <v>49000000</v>
      </c>
      <c r="D27" s="192">
        <v>40969</v>
      </c>
      <c r="E27" s="192">
        <v>41000</v>
      </c>
      <c r="F27" s="231">
        <v>41061</v>
      </c>
      <c r="G27" s="231">
        <v>41244</v>
      </c>
    </row>
    <row r="28" spans="1:7" ht="25.5" x14ac:dyDescent="0.2">
      <c r="A28" s="535"/>
      <c r="B28" s="233" t="s">
        <v>887</v>
      </c>
      <c r="C28" s="339">
        <v>52000000</v>
      </c>
      <c r="D28" s="192">
        <v>40969</v>
      </c>
      <c r="E28" s="192">
        <v>41000</v>
      </c>
      <c r="F28" s="231">
        <v>41061</v>
      </c>
      <c r="G28" s="231">
        <v>41244</v>
      </c>
    </row>
    <row r="29" spans="1:7" x14ac:dyDescent="0.2">
      <c r="A29" s="228" t="s">
        <v>888</v>
      </c>
      <c r="B29" s="323"/>
      <c r="C29" s="236">
        <v>105000000</v>
      </c>
      <c r="D29" s="192"/>
      <c r="E29" s="192"/>
      <c r="F29" s="192"/>
      <c r="G29" s="192"/>
    </row>
    <row r="30" spans="1:7" x14ac:dyDescent="0.2">
      <c r="A30" s="234" t="s">
        <v>889</v>
      </c>
      <c r="B30" s="233" t="s">
        <v>132</v>
      </c>
      <c r="C30" s="238">
        <v>105000000</v>
      </c>
      <c r="D30" s="231">
        <v>41030</v>
      </c>
      <c r="E30" s="231">
        <v>41091</v>
      </c>
      <c r="F30" s="231">
        <v>41122</v>
      </c>
      <c r="G30" s="192">
        <v>41183</v>
      </c>
    </row>
    <row r="31" spans="1:7" x14ac:dyDescent="0.2">
      <c r="A31" s="228" t="s">
        <v>417</v>
      </c>
      <c r="B31" s="323"/>
      <c r="C31" s="236">
        <v>330000000</v>
      </c>
      <c r="D31" s="186"/>
      <c r="E31" s="186"/>
      <c r="F31" s="186"/>
      <c r="G31" s="186"/>
    </row>
    <row r="32" spans="1:7" x14ac:dyDescent="0.2">
      <c r="A32" s="234" t="s">
        <v>890</v>
      </c>
      <c r="B32" s="233" t="s">
        <v>132</v>
      </c>
      <c r="C32" s="101">
        <v>300000000</v>
      </c>
      <c r="D32" s="192">
        <v>40969</v>
      </c>
      <c r="E32" s="231">
        <v>41030</v>
      </c>
      <c r="F32" s="231">
        <v>41061</v>
      </c>
      <c r="G32" s="231">
        <v>41244</v>
      </c>
    </row>
    <row r="33" spans="1:7" x14ac:dyDescent="0.2">
      <c r="A33" s="234" t="s">
        <v>890</v>
      </c>
      <c r="B33" s="233" t="s">
        <v>891</v>
      </c>
      <c r="C33" s="101">
        <v>30000000</v>
      </c>
      <c r="D33" s="231">
        <v>41061</v>
      </c>
      <c r="E33" s="231">
        <v>41091</v>
      </c>
      <c r="F33" s="231">
        <v>41122</v>
      </c>
      <c r="G33" s="192">
        <v>41153</v>
      </c>
    </row>
    <row r="34" spans="1:7" x14ac:dyDescent="0.2">
      <c r="A34" s="228" t="s">
        <v>892</v>
      </c>
      <c r="B34" s="323"/>
      <c r="C34" s="236">
        <v>60000000</v>
      </c>
      <c r="D34" s="192"/>
      <c r="E34" s="192"/>
      <c r="F34" s="192"/>
      <c r="G34" s="192"/>
    </row>
    <row r="35" spans="1:7" ht="25.5" x14ac:dyDescent="0.2">
      <c r="A35" s="234" t="s">
        <v>893</v>
      </c>
      <c r="B35" s="233" t="s">
        <v>132</v>
      </c>
      <c r="C35" s="238">
        <v>60000000</v>
      </c>
      <c r="D35" s="231">
        <v>41091</v>
      </c>
      <c r="E35" s="192">
        <v>41153</v>
      </c>
      <c r="F35" s="192">
        <v>41183</v>
      </c>
      <c r="G35" s="231">
        <v>41244</v>
      </c>
    </row>
    <row r="36" spans="1:7" x14ac:dyDescent="0.2">
      <c r="A36" s="228" t="s">
        <v>418</v>
      </c>
      <c r="B36" s="228"/>
      <c r="C36" s="236">
        <v>60000000</v>
      </c>
      <c r="D36" s="192"/>
      <c r="E36" s="192"/>
      <c r="F36" s="192"/>
      <c r="G36" s="192"/>
    </row>
    <row r="37" spans="1:7" x14ac:dyDescent="0.2">
      <c r="A37" s="234" t="s">
        <v>894</v>
      </c>
      <c r="B37" s="233" t="s">
        <v>132</v>
      </c>
      <c r="C37" s="238">
        <v>60000000</v>
      </c>
      <c r="D37" s="192">
        <v>41122</v>
      </c>
      <c r="E37" s="192">
        <v>41183</v>
      </c>
      <c r="F37" s="192">
        <v>41214</v>
      </c>
      <c r="G37" s="231">
        <v>41244</v>
      </c>
    </row>
    <row r="38" spans="1:7" x14ac:dyDescent="0.2">
      <c r="A38" s="235" t="s">
        <v>41</v>
      </c>
      <c r="B38" s="323"/>
      <c r="C38" s="236">
        <v>20000000</v>
      </c>
      <c r="D38" s="192"/>
      <c r="E38" s="192"/>
      <c r="F38" s="192"/>
      <c r="G38" s="192"/>
    </row>
    <row r="39" spans="1:7" ht="25.5" x14ac:dyDescent="0.2">
      <c r="A39" s="234" t="s">
        <v>895</v>
      </c>
      <c r="B39" s="233" t="s">
        <v>132</v>
      </c>
      <c r="C39" s="238">
        <v>20000000</v>
      </c>
      <c r="D39" s="231">
        <v>41091</v>
      </c>
      <c r="E39" s="231">
        <v>41122</v>
      </c>
      <c r="F39" s="192">
        <v>41153</v>
      </c>
      <c r="G39" s="192">
        <v>41183</v>
      </c>
    </row>
    <row r="40" spans="1:7" hidden="1" x14ac:dyDescent="0.2">
      <c r="A40" s="145"/>
      <c r="B40" s="233" t="s">
        <v>132</v>
      </c>
      <c r="C40" s="96"/>
      <c r="D40" s="186"/>
      <c r="E40" s="186"/>
      <c r="F40" s="186"/>
      <c r="G40" s="186"/>
    </row>
    <row r="41" spans="1:7" hidden="1" x14ac:dyDescent="0.2">
      <c r="A41" s="228" t="s">
        <v>418</v>
      </c>
      <c r="B41" s="228"/>
      <c r="C41" s="236">
        <v>60000000</v>
      </c>
      <c r="D41" s="186"/>
      <c r="E41" s="186"/>
      <c r="F41" s="186"/>
      <c r="G41" s="186"/>
    </row>
    <row r="42" spans="1:7" ht="38.25" hidden="1" x14ac:dyDescent="0.2">
      <c r="A42" s="180"/>
      <c r="B42" s="233" t="s">
        <v>896</v>
      </c>
      <c r="C42" s="237"/>
      <c r="D42" s="186"/>
      <c r="E42" s="186"/>
      <c r="F42" s="186"/>
      <c r="G42" s="186"/>
    </row>
    <row r="43" spans="1:7" hidden="1" x14ac:dyDescent="0.2">
      <c r="A43" s="180"/>
      <c r="B43" s="230" t="s">
        <v>897</v>
      </c>
      <c r="C43" s="237"/>
      <c r="D43" s="186"/>
      <c r="E43" s="186"/>
      <c r="F43" s="186"/>
      <c r="G43" s="186"/>
    </row>
    <row r="44" spans="1:7" hidden="1" x14ac:dyDescent="0.2">
      <c r="A44" s="235" t="s">
        <v>41</v>
      </c>
      <c r="B44" s="323"/>
      <c r="C44" s="236">
        <v>20000000</v>
      </c>
      <c r="D44" s="186"/>
      <c r="E44" s="186"/>
      <c r="F44" s="186"/>
      <c r="G44" s="186"/>
    </row>
    <row r="45" spans="1:7" hidden="1" x14ac:dyDescent="0.2">
      <c r="A45" s="180"/>
      <c r="B45" s="233" t="s">
        <v>132</v>
      </c>
      <c r="C45" s="238"/>
      <c r="D45" s="186"/>
      <c r="E45" s="231"/>
      <c r="F45" s="231"/>
      <c r="G45" s="231"/>
    </row>
    <row r="46" spans="1:7" ht="25.5" hidden="1" x14ac:dyDescent="0.2">
      <c r="A46" s="94" t="s">
        <v>42</v>
      </c>
      <c r="B46" s="324"/>
      <c r="C46" s="97">
        <f>C48+C54+C61</f>
        <v>601000000</v>
      </c>
      <c r="D46" s="239"/>
      <c r="E46" s="240"/>
      <c r="F46" s="240"/>
      <c r="G46" s="240"/>
    </row>
    <row r="47" spans="1:7" ht="25.5" x14ac:dyDescent="0.2">
      <c r="A47" s="95" t="s">
        <v>42</v>
      </c>
      <c r="B47" s="324"/>
      <c r="C47" s="97">
        <f>C48+C54+C61</f>
        <v>601000000</v>
      </c>
      <c r="D47" s="239"/>
      <c r="E47" s="240"/>
      <c r="F47" s="240"/>
      <c r="G47" s="240"/>
    </row>
    <row r="48" spans="1:7" x14ac:dyDescent="0.2">
      <c r="A48" s="536" t="s">
        <v>898</v>
      </c>
      <c r="B48" s="241"/>
      <c r="C48" s="340">
        <f>SUM(C49:C53)</f>
        <v>151000000</v>
      </c>
      <c r="D48" s="186"/>
      <c r="E48" s="231"/>
      <c r="F48" s="231"/>
      <c r="G48" s="231"/>
    </row>
    <row r="49" spans="1:7" ht="25.5" x14ac:dyDescent="0.2">
      <c r="A49" s="537"/>
      <c r="B49" s="325" t="s">
        <v>899</v>
      </c>
      <c r="C49" s="341">
        <v>31000000</v>
      </c>
      <c r="D49" s="192">
        <v>41000</v>
      </c>
      <c r="E49" s="231">
        <v>41061</v>
      </c>
      <c r="F49" s="231">
        <v>41061</v>
      </c>
      <c r="G49" s="231">
        <v>41091</v>
      </c>
    </row>
    <row r="50" spans="1:7" ht="25.5" x14ac:dyDescent="0.2">
      <c r="A50" s="537"/>
      <c r="B50" s="325" t="s">
        <v>900</v>
      </c>
      <c r="C50" s="341">
        <v>27000000</v>
      </c>
      <c r="D50" s="192">
        <v>41000</v>
      </c>
      <c r="E50" s="231">
        <v>41061</v>
      </c>
      <c r="F50" s="231">
        <v>41061</v>
      </c>
      <c r="G50" s="231">
        <v>41091</v>
      </c>
    </row>
    <row r="51" spans="1:7" ht="25.5" x14ac:dyDescent="0.2">
      <c r="A51" s="537"/>
      <c r="B51" s="325" t="s">
        <v>901</v>
      </c>
      <c r="C51" s="341">
        <v>32000000</v>
      </c>
      <c r="D51" s="192">
        <v>41000</v>
      </c>
      <c r="E51" s="231">
        <v>41061</v>
      </c>
      <c r="F51" s="231">
        <v>41061</v>
      </c>
      <c r="G51" s="231">
        <v>41091</v>
      </c>
    </row>
    <row r="52" spans="1:7" ht="38.25" x14ac:dyDescent="0.2">
      <c r="A52" s="537"/>
      <c r="B52" s="325" t="s">
        <v>902</v>
      </c>
      <c r="C52" s="341">
        <v>34000000</v>
      </c>
      <c r="D52" s="192">
        <v>40969</v>
      </c>
      <c r="E52" s="231">
        <v>41030</v>
      </c>
      <c r="F52" s="231">
        <v>41030</v>
      </c>
      <c r="G52" s="231">
        <v>41061</v>
      </c>
    </row>
    <row r="53" spans="1:7" ht="25.5" x14ac:dyDescent="0.2">
      <c r="A53" s="538"/>
      <c r="B53" s="325" t="s">
        <v>904</v>
      </c>
      <c r="C53" s="341">
        <v>27000000</v>
      </c>
      <c r="D53" s="192">
        <v>40969</v>
      </c>
      <c r="E53" s="231">
        <v>41030</v>
      </c>
      <c r="F53" s="231">
        <v>41030</v>
      </c>
      <c r="G53" s="231">
        <v>41061</v>
      </c>
    </row>
    <row r="54" spans="1:7" x14ac:dyDescent="0.2">
      <c r="A54" s="536" t="s">
        <v>905</v>
      </c>
      <c r="B54" s="241"/>
      <c r="C54" s="340">
        <f>SUM(C55:C60)</f>
        <v>122000000</v>
      </c>
      <c r="D54" s="186"/>
      <c r="E54" s="231"/>
      <c r="F54" s="231"/>
      <c r="G54" s="231"/>
    </row>
    <row r="55" spans="1:7" ht="38.25" x14ac:dyDescent="0.2">
      <c r="A55" s="537"/>
      <c r="B55" s="325" t="s">
        <v>906</v>
      </c>
      <c r="C55" s="341">
        <v>25000000</v>
      </c>
      <c r="D55" s="192">
        <v>40969</v>
      </c>
      <c r="E55" s="231">
        <v>41030</v>
      </c>
      <c r="F55" s="231">
        <v>41061</v>
      </c>
      <c r="G55" s="231">
        <v>41091</v>
      </c>
    </row>
    <row r="56" spans="1:7" ht="38.25" x14ac:dyDescent="0.2">
      <c r="A56" s="537"/>
      <c r="B56" s="325" t="s">
        <v>907</v>
      </c>
      <c r="C56" s="341">
        <v>16000000</v>
      </c>
      <c r="D56" s="192">
        <v>41000</v>
      </c>
      <c r="E56" s="192">
        <v>41061</v>
      </c>
      <c r="F56" s="231">
        <v>41061</v>
      </c>
      <c r="G56" s="231">
        <v>41091</v>
      </c>
    </row>
    <row r="57" spans="1:7" ht="25.5" x14ac:dyDescent="0.2">
      <c r="A57" s="537"/>
      <c r="B57" s="325" t="s">
        <v>908</v>
      </c>
      <c r="C57" s="341">
        <v>9000000</v>
      </c>
      <c r="D57" s="192">
        <v>40940</v>
      </c>
      <c r="E57" s="231">
        <v>40969</v>
      </c>
      <c r="F57" s="231">
        <v>40969</v>
      </c>
      <c r="G57" s="231" t="s">
        <v>903</v>
      </c>
    </row>
    <row r="58" spans="1:7" ht="38.25" x14ac:dyDescent="0.2">
      <c r="A58" s="537"/>
      <c r="B58" s="325" t="s">
        <v>909</v>
      </c>
      <c r="C58" s="341">
        <v>16000000</v>
      </c>
      <c r="D58" s="192">
        <v>40969</v>
      </c>
      <c r="E58" s="231">
        <v>41030</v>
      </c>
      <c r="F58" s="231">
        <v>41030</v>
      </c>
      <c r="G58" s="231">
        <v>41061</v>
      </c>
    </row>
    <row r="59" spans="1:7" ht="38.25" x14ac:dyDescent="0.2">
      <c r="A59" s="537"/>
      <c r="B59" s="325" t="s">
        <v>910</v>
      </c>
      <c r="C59" s="341">
        <v>21000000</v>
      </c>
      <c r="D59" s="192">
        <v>40969</v>
      </c>
      <c r="E59" s="231">
        <v>41030</v>
      </c>
      <c r="F59" s="231">
        <v>41030</v>
      </c>
      <c r="G59" s="231">
        <v>41061</v>
      </c>
    </row>
    <row r="60" spans="1:7" ht="51" x14ac:dyDescent="0.2">
      <c r="A60" s="538"/>
      <c r="B60" s="325" t="s">
        <v>911</v>
      </c>
      <c r="C60" s="341">
        <v>35000000</v>
      </c>
      <c r="D60" s="231">
        <v>41030</v>
      </c>
      <c r="E60" s="231">
        <v>41061</v>
      </c>
      <c r="F60" s="231">
        <v>41061</v>
      </c>
      <c r="G60" s="231">
        <v>41091</v>
      </c>
    </row>
    <row r="61" spans="1:7" ht="25.5" x14ac:dyDescent="0.2">
      <c r="A61" s="228" t="s">
        <v>419</v>
      </c>
      <c r="B61" s="241"/>
      <c r="C61" s="242">
        <f>SUM(C62:C66)</f>
        <v>328000000</v>
      </c>
      <c r="D61" s="186"/>
      <c r="E61" s="231"/>
      <c r="F61" s="231"/>
      <c r="G61" s="231"/>
    </row>
    <row r="62" spans="1:7" x14ac:dyDescent="0.2">
      <c r="A62" s="98" t="s">
        <v>912</v>
      </c>
      <c r="B62" s="233" t="s">
        <v>913</v>
      </c>
      <c r="C62" s="243">
        <v>98000000</v>
      </c>
      <c r="D62" s="231">
        <v>41030</v>
      </c>
      <c r="E62" s="231">
        <v>41091</v>
      </c>
      <c r="F62" s="231">
        <v>41122</v>
      </c>
      <c r="G62" s="192">
        <v>41183</v>
      </c>
    </row>
    <row r="63" spans="1:7" ht="51" x14ac:dyDescent="0.2">
      <c r="A63" s="98" t="s">
        <v>914</v>
      </c>
      <c r="B63" s="233" t="s">
        <v>915</v>
      </c>
      <c r="C63" s="243">
        <v>115000000</v>
      </c>
      <c r="D63" s="192">
        <v>40969</v>
      </c>
      <c r="E63" s="231">
        <v>41061</v>
      </c>
      <c r="F63" s="231">
        <v>41061</v>
      </c>
      <c r="G63" s="192">
        <v>41122</v>
      </c>
    </row>
    <row r="64" spans="1:7" x14ac:dyDescent="0.2">
      <c r="A64" s="98" t="s">
        <v>916</v>
      </c>
      <c r="B64" s="233" t="s">
        <v>917</v>
      </c>
      <c r="C64" s="243">
        <v>50000000</v>
      </c>
      <c r="D64" s="231">
        <v>41030</v>
      </c>
      <c r="E64" s="231">
        <v>41091</v>
      </c>
      <c r="F64" s="231">
        <v>41122</v>
      </c>
      <c r="G64" s="192">
        <v>41183</v>
      </c>
    </row>
    <row r="65" spans="1:7" ht="86.25" customHeight="1" x14ac:dyDescent="0.2">
      <c r="A65" s="98" t="s">
        <v>918</v>
      </c>
      <c r="B65" s="233" t="s">
        <v>919</v>
      </c>
      <c r="C65" s="243">
        <v>40000000</v>
      </c>
      <c r="D65" s="192">
        <v>40940</v>
      </c>
      <c r="E65" s="192">
        <v>40969</v>
      </c>
      <c r="F65" s="192">
        <v>41000</v>
      </c>
      <c r="G65" s="231">
        <v>41244</v>
      </c>
    </row>
    <row r="66" spans="1:7" ht="25.5" x14ac:dyDescent="0.2">
      <c r="A66" s="98" t="s">
        <v>920</v>
      </c>
      <c r="B66" s="233" t="s">
        <v>917</v>
      </c>
      <c r="C66" s="243">
        <v>25000000</v>
      </c>
      <c r="D66" s="192">
        <v>40940</v>
      </c>
      <c r="E66" s="192">
        <v>40969</v>
      </c>
      <c r="F66" s="192">
        <v>41000</v>
      </c>
      <c r="G66" s="231">
        <v>41244</v>
      </c>
    </row>
    <row r="67" spans="1:7" ht="25.5" x14ac:dyDescent="0.2">
      <c r="A67" s="95" t="s">
        <v>48</v>
      </c>
      <c r="B67" s="320"/>
      <c r="C67" s="333">
        <f>C68+C71+C74+C79+C83+C88+C90</f>
        <v>531000000</v>
      </c>
      <c r="D67" s="159"/>
      <c r="E67" s="159"/>
      <c r="F67" s="159"/>
      <c r="G67" s="159"/>
    </row>
    <row r="68" spans="1:7" x14ac:dyDescent="0.2">
      <c r="A68" s="228" t="s">
        <v>49</v>
      </c>
      <c r="B68" s="321"/>
      <c r="C68" s="236">
        <v>48000000</v>
      </c>
      <c r="D68" s="192"/>
      <c r="E68" s="231"/>
      <c r="F68" s="231"/>
      <c r="G68" s="231"/>
    </row>
    <row r="69" spans="1:7" x14ac:dyDescent="0.2">
      <c r="A69" s="234" t="s">
        <v>921</v>
      </c>
      <c r="B69" s="233" t="s">
        <v>132</v>
      </c>
      <c r="C69" s="237">
        <v>33000000</v>
      </c>
      <c r="D69" s="192">
        <v>40969</v>
      </c>
      <c r="E69" s="231">
        <v>41030</v>
      </c>
      <c r="F69" s="231">
        <v>41061</v>
      </c>
      <c r="G69" s="231">
        <v>41244</v>
      </c>
    </row>
    <row r="70" spans="1:7" x14ac:dyDescent="0.2">
      <c r="A70" s="244" t="s">
        <v>921</v>
      </c>
      <c r="B70" s="233" t="s">
        <v>922</v>
      </c>
      <c r="C70" s="238">
        <v>15000000</v>
      </c>
      <c r="D70" s="231">
        <v>41061</v>
      </c>
      <c r="E70" s="231">
        <v>41091</v>
      </c>
      <c r="F70" s="231">
        <v>41122</v>
      </c>
      <c r="G70" s="192">
        <v>41153</v>
      </c>
    </row>
    <row r="71" spans="1:7" ht="25.5" x14ac:dyDescent="0.2">
      <c r="A71" s="228" t="s">
        <v>60</v>
      </c>
      <c r="B71" s="323"/>
      <c r="C71" s="236">
        <v>86000000</v>
      </c>
      <c r="D71" s="192"/>
      <c r="E71" s="192"/>
      <c r="F71" s="192"/>
      <c r="G71" s="192"/>
    </row>
    <row r="72" spans="1:7" ht="25.5" x14ac:dyDescent="0.2">
      <c r="A72" s="234" t="s">
        <v>923</v>
      </c>
      <c r="B72" s="233" t="s">
        <v>924</v>
      </c>
      <c r="C72" s="237">
        <v>20000000</v>
      </c>
      <c r="D72" s="231">
        <v>41030</v>
      </c>
      <c r="E72" s="192">
        <v>41061</v>
      </c>
      <c r="F72" s="231">
        <v>41091</v>
      </c>
      <c r="G72" s="231">
        <v>41122</v>
      </c>
    </row>
    <row r="73" spans="1:7" ht="25.5" x14ac:dyDescent="0.2">
      <c r="A73" s="234" t="s">
        <v>923</v>
      </c>
      <c r="B73" s="230" t="s">
        <v>61</v>
      </c>
      <c r="C73" s="238">
        <v>66000000</v>
      </c>
      <c r="D73" s="192">
        <v>40969</v>
      </c>
      <c r="E73" s="231">
        <v>41030</v>
      </c>
      <c r="F73" s="231">
        <v>41061</v>
      </c>
      <c r="G73" s="231">
        <v>41244</v>
      </c>
    </row>
    <row r="74" spans="1:7" x14ac:dyDescent="0.2">
      <c r="A74" s="228" t="s">
        <v>62</v>
      </c>
      <c r="B74" s="323"/>
      <c r="C74" s="236">
        <v>150000000</v>
      </c>
      <c r="D74" s="192"/>
      <c r="E74" s="192"/>
      <c r="F74" s="192"/>
      <c r="G74" s="192"/>
    </row>
    <row r="75" spans="1:7" ht="25.5" x14ac:dyDescent="0.2">
      <c r="A75" s="234" t="s">
        <v>925</v>
      </c>
      <c r="B75" s="245" t="s">
        <v>926</v>
      </c>
      <c r="C75" s="342">
        <v>10000000</v>
      </c>
      <c r="D75" s="192">
        <v>40969</v>
      </c>
      <c r="E75" s="231">
        <v>41030</v>
      </c>
      <c r="F75" s="231">
        <v>41061</v>
      </c>
      <c r="G75" s="231">
        <v>41122</v>
      </c>
    </row>
    <row r="76" spans="1:7" ht="25.5" x14ac:dyDescent="0.2">
      <c r="A76" s="234" t="s">
        <v>925</v>
      </c>
      <c r="B76" s="245" t="s">
        <v>927</v>
      </c>
      <c r="C76" s="342">
        <v>10000000</v>
      </c>
      <c r="D76" s="192">
        <v>40969</v>
      </c>
      <c r="E76" s="231">
        <v>41030</v>
      </c>
      <c r="F76" s="231">
        <v>41061</v>
      </c>
      <c r="G76" s="231">
        <v>41122</v>
      </c>
    </row>
    <row r="77" spans="1:7" ht="25.5" x14ac:dyDescent="0.2">
      <c r="A77" s="234" t="s">
        <v>925</v>
      </c>
      <c r="B77" s="245" t="s">
        <v>891</v>
      </c>
      <c r="C77" s="342">
        <v>10000000</v>
      </c>
      <c r="D77" s="192">
        <v>40969</v>
      </c>
      <c r="E77" s="231">
        <v>41030</v>
      </c>
      <c r="F77" s="231">
        <v>41061</v>
      </c>
      <c r="G77" s="231">
        <v>41122</v>
      </c>
    </row>
    <row r="78" spans="1:7" ht="25.5" x14ac:dyDescent="0.2">
      <c r="A78" s="234" t="s">
        <v>925</v>
      </c>
      <c r="B78" s="230" t="s">
        <v>61</v>
      </c>
      <c r="C78" s="342">
        <v>134000000</v>
      </c>
      <c r="D78" s="192">
        <v>40969</v>
      </c>
      <c r="E78" s="231">
        <v>41030</v>
      </c>
      <c r="F78" s="231">
        <v>41061</v>
      </c>
      <c r="G78" s="231">
        <v>41244</v>
      </c>
    </row>
    <row r="79" spans="1:7" x14ac:dyDescent="0.2">
      <c r="A79" s="228" t="s">
        <v>63</v>
      </c>
      <c r="B79" s="323"/>
      <c r="C79" s="236">
        <v>30000000</v>
      </c>
      <c r="D79" s="192"/>
      <c r="E79" s="192"/>
      <c r="F79" s="192"/>
      <c r="G79" s="192"/>
    </row>
    <row r="80" spans="1:7" ht="25.5" x14ac:dyDescent="0.2">
      <c r="A80" s="234" t="s">
        <v>928</v>
      </c>
      <c r="B80" s="245" t="s">
        <v>891</v>
      </c>
      <c r="C80" s="342">
        <v>10000000</v>
      </c>
      <c r="D80" s="192">
        <v>41000</v>
      </c>
      <c r="E80" s="231">
        <v>41030</v>
      </c>
      <c r="F80" s="231">
        <v>41061</v>
      </c>
      <c r="G80" s="192">
        <v>41091</v>
      </c>
    </row>
    <row r="81" spans="1:7" ht="25.5" x14ac:dyDescent="0.2">
      <c r="A81" s="234" t="s">
        <v>928</v>
      </c>
      <c r="B81" s="245" t="s">
        <v>926</v>
      </c>
      <c r="C81" s="342">
        <v>10000000</v>
      </c>
      <c r="D81" s="192">
        <v>41000</v>
      </c>
      <c r="E81" s="231">
        <v>41030</v>
      </c>
      <c r="F81" s="231">
        <v>41061</v>
      </c>
      <c r="G81" s="192">
        <v>41091</v>
      </c>
    </row>
    <row r="82" spans="1:7" ht="25.5" x14ac:dyDescent="0.2">
      <c r="A82" s="234" t="s">
        <v>928</v>
      </c>
      <c r="B82" s="245" t="s">
        <v>927</v>
      </c>
      <c r="C82" s="342">
        <v>10000000</v>
      </c>
      <c r="D82" s="192">
        <v>41000</v>
      </c>
      <c r="E82" s="231">
        <v>41030</v>
      </c>
      <c r="F82" s="231">
        <v>41061</v>
      </c>
      <c r="G82" s="192">
        <v>41091</v>
      </c>
    </row>
    <row r="83" spans="1:7" x14ac:dyDescent="0.2">
      <c r="A83" s="228" t="s">
        <v>64</v>
      </c>
      <c r="B83" s="326"/>
      <c r="C83" s="236">
        <f>C84+C85+C86+C87</f>
        <v>90000000</v>
      </c>
      <c r="D83" s="192"/>
      <c r="E83" s="192"/>
      <c r="F83" s="192"/>
      <c r="G83" s="192"/>
    </row>
    <row r="84" spans="1:7" ht="25.5" x14ac:dyDescent="0.2">
      <c r="A84" s="234" t="s">
        <v>929</v>
      </c>
      <c r="B84" s="245" t="s">
        <v>132</v>
      </c>
      <c r="C84" s="342">
        <v>50000000</v>
      </c>
      <c r="D84" s="192" t="s">
        <v>871</v>
      </c>
      <c r="E84" s="231">
        <v>41030</v>
      </c>
      <c r="F84" s="231">
        <v>41061</v>
      </c>
      <c r="G84" s="231">
        <v>41244</v>
      </c>
    </row>
    <row r="85" spans="1:7" ht="25.5" x14ac:dyDescent="0.2">
      <c r="A85" s="234" t="s">
        <v>929</v>
      </c>
      <c r="B85" s="245" t="s">
        <v>930</v>
      </c>
      <c r="C85" s="342">
        <v>12000000</v>
      </c>
      <c r="D85" s="231">
        <v>41061</v>
      </c>
      <c r="E85" s="231">
        <v>41061</v>
      </c>
      <c r="F85" s="231">
        <v>41061</v>
      </c>
      <c r="G85" s="231">
        <v>41244</v>
      </c>
    </row>
    <row r="86" spans="1:7" ht="25.5" x14ac:dyDescent="0.2">
      <c r="A86" s="234" t="s">
        <v>929</v>
      </c>
      <c r="B86" s="245" t="s">
        <v>931</v>
      </c>
      <c r="C86" s="342">
        <v>9000000</v>
      </c>
      <c r="D86" s="231">
        <v>41061</v>
      </c>
      <c r="E86" s="231">
        <v>41061</v>
      </c>
      <c r="F86" s="231">
        <v>41061</v>
      </c>
      <c r="G86" s="231">
        <v>41244</v>
      </c>
    </row>
    <row r="87" spans="1:7" ht="25.5" x14ac:dyDescent="0.2">
      <c r="A87" s="234" t="s">
        <v>932</v>
      </c>
      <c r="B87" s="245" t="s">
        <v>132</v>
      </c>
      <c r="C87" s="342">
        <v>19000000</v>
      </c>
      <c r="D87" s="231">
        <v>41061</v>
      </c>
      <c r="E87" s="231">
        <v>41061</v>
      </c>
      <c r="F87" s="231">
        <v>41061</v>
      </c>
      <c r="G87" s="231">
        <v>41244</v>
      </c>
    </row>
    <row r="88" spans="1:7" ht="25.5" x14ac:dyDescent="0.2">
      <c r="A88" s="235" t="s">
        <v>420</v>
      </c>
      <c r="B88" s="323"/>
      <c r="C88" s="236">
        <f>C89</f>
        <v>67000000</v>
      </c>
      <c r="D88" s="192"/>
      <c r="E88" s="192"/>
      <c r="F88" s="192"/>
      <c r="G88" s="192"/>
    </row>
    <row r="89" spans="1:7" ht="25.5" x14ac:dyDescent="0.2">
      <c r="A89" s="234" t="s">
        <v>933</v>
      </c>
      <c r="B89" s="233" t="s">
        <v>934</v>
      </c>
      <c r="C89" s="342">
        <v>67000000</v>
      </c>
      <c r="D89" s="192">
        <v>40969</v>
      </c>
      <c r="E89" s="231">
        <v>41030</v>
      </c>
      <c r="F89" s="231">
        <v>41061</v>
      </c>
      <c r="G89" s="231">
        <v>41244</v>
      </c>
    </row>
    <row r="90" spans="1:7" ht="26.25" thickBot="1" x14ac:dyDescent="0.25">
      <c r="A90" s="235" t="s">
        <v>65</v>
      </c>
      <c r="B90" s="323"/>
      <c r="C90" s="236">
        <f>C91</f>
        <v>60000000</v>
      </c>
      <c r="D90" s="192"/>
      <c r="E90" s="192"/>
      <c r="F90" s="192"/>
      <c r="G90" s="192"/>
    </row>
    <row r="91" spans="1:7" ht="25.5" x14ac:dyDescent="0.2">
      <c r="A91" s="246" t="s">
        <v>935</v>
      </c>
      <c r="B91" s="233" t="s">
        <v>934</v>
      </c>
      <c r="C91" s="342">
        <v>60000000</v>
      </c>
      <c r="D91" s="192">
        <v>41000</v>
      </c>
      <c r="E91" s="231">
        <v>41030</v>
      </c>
      <c r="F91" s="231">
        <v>41061</v>
      </c>
      <c r="G91" s="231">
        <v>41244</v>
      </c>
    </row>
    <row r="92" spans="1:7" ht="25.5" x14ac:dyDescent="0.2">
      <c r="A92" s="95" t="s">
        <v>345</v>
      </c>
      <c r="B92" s="324"/>
      <c r="C92" s="97">
        <f>C93</f>
        <v>20000000</v>
      </c>
      <c r="D92" s="239"/>
      <c r="E92" s="240"/>
      <c r="F92" s="240"/>
      <c r="G92" s="240"/>
    </row>
    <row r="93" spans="1:7" x14ac:dyDescent="0.2">
      <c r="A93" s="235" t="s">
        <v>936</v>
      </c>
      <c r="B93" s="247"/>
      <c r="C93" s="236">
        <f>C94</f>
        <v>20000000</v>
      </c>
      <c r="D93" s="186"/>
      <c r="E93" s="231"/>
      <c r="F93" s="231"/>
      <c r="G93" s="231"/>
    </row>
    <row r="94" spans="1:7" x14ac:dyDescent="0.2">
      <c r="A94" s="230" t="s">
        <v>937</v>
      </c>
      <c r="B94" s="248"/>
      <c r="C94" s="343">
        <v>20000000</v>
      </c>
      <c r="D94" s="192">
        <v>40940</v>
      </c>
      <c r="E94" s="192">
        <v>40969</v>
      </c>
      <c r="F94" s="192">
        <v>40969</v>
      </c>
      <c r="G94" s="231">
        <v>41030</v>
      </c>
    </row>
    <row r="95" spans="1:7" x14ac:dyDescent="0.2">
      <c r="A95" s="95" t="s">
        <v>938</v>
      </c>
      <c r="B95" s="324"/>
      <c r="C95" s="97">
        <f>C96</f>
        <v>30000000</v>
      </c>
      <c r="D95" s="249"/>
      <c r="E95" s="240"/>
      <c r="F95" s="240"/>
      <c r="G95" s="240"/>
    </row>
    <row r="96" spans="1:7" x14ac:dyDescent="0.2">
      <c r="A96" s="235" t="s">
        <v>939</v>
      </c>
      <c r="B96" s="247"/>
      <c r="C96" s="250">
        <f>C97</f>
        <v>30000000</v>
      </c>
      <c r="D96" s="192"/>
      <c r="E96" s="231"/>
      <c r="F96" s="231"/>
      <c r="G96" s="231"/>
    </row>
    <row r="97" spans="1:7" x14ac:dyDescent="0.2">
      <c r="A97" s="230" t="s">
        <v>940</v>
      </c>
      <c r="B97" s="248"/>
      <c r="C97" s="238">
        <v>30000000</v>
      </c>
      <c r="D97" s="192">
        <v>41000</v>
      </c>
      <c r="E97" s="231">
        <v>41030</v>
      </c>
      <c r="F97" s="231">
        <v>41030</v>
      </c>
      <c r="G97" s="231">
        <v>41091</v>
      </c>
    </row>
    <row r="98" spans="1:7" ht="25.5" x14ac:dyDescent="0.2">
      <c r="A98" s="95" t="s">
        <v>344</v>
      </c>
      <c r="B98" s="324"/>
      <c r="C98" s="97">
        <f>C99</f>
        <v>30000000</v>
      </c>
      <c r="D98" s="239"/>
      <c r="E98" s="240"/>
      <c r="F98" s="240"/>
      <c r="G98" s="240"/>
    </row>
    <row r="99" spans="1:7" ht="25.5" x14ac:dyDescent="0.2">
      <c r="A99" s="235" t="s">
        <v>941</v>
      </c>
      <c r="B99" s="247"/>
      <c r="C99" s="236">
        <f>C100</f>
        <v>30000000</v>
      </c>
      <c r="D99" s="186"/>
      <c r="E99" s="231"/>
      <c r="F99" s="231"/>
      <c r="G99" s="231"/>
    </row>
    <row r="100" spans="1:7" ht="25.5" x14ac:dyDescent="0.2">
      <c r="A100" s="100" t="s">
        <v>942</v>
      </c>
      <c r="B100" s="327" t="s">
        <v>943</v>
      </c>
      <c r="C100" s="343">
        <v>30000000</v>
      </c>
      <c r="D100" s="231">
        <v>41030</v>
      </c>
      <c r="E100" s="231">
        <v>41061</v>
      </c>
      <c r="F100" s="231">
        <v>41061</v>
      </c>
      <c r="G100" s="231">
        <v>41091</v>
      </c>
    </row>
    <row r="101" spans="1:7" x14ac:dyDescent="0.2">
      <c r="A101" s="95" t="s">
        <v>944</v>
      </c>
      <c r="B101" s="320"/>
      <c r="C101" s="333">
        <f>C102+C104</f>
        <v>17000000</v>
      </c>
      <c r="D101" s="159"/>
      <c r="E101" s="159"/>
      <c r="F101" s="159"/>
      <c r="G101" s="159"/>
    </row>
    <row r="102" spans="1:7" ht="25.5" x14ac:dyDescent="0.2">
      <c r="A102" s="230" t="s">
        <v>67</v>
      </c>
      <c r="B102" s="323"/>
      <c r="C102" s="236">
        <f>C103</f>
        <v>12000000</v>
      </c>
      <c r="D102" s="192"/>
      <c r="E102" s="192"/>
      <c r="F102" s="192"/>
      <c r="G102" s="192"/>
    </row>
    <row r="103" spans="1:7" ht="25.5" x14ac:dyDescent="0.2">
      <c r="A103" s="244" t="s">
        <v>945</v>
      </c>
      <c r="B103" s="230" t="s">
        <v>931</v>
      </c>
      <c r="C103" s="343">
        <v>12000000</v>
      </c>
      <c r="D103" s="192">
        <v>40940</v>
      </c>
      <c r="E103" s="231">
        <v>40969</v>
      </c>
      <c r="F103" s="192">
        <v>41000</v>
      </c>
      <c r="G103" s="192">
        <v>41214</v>
      </c>
    </row>
    <row r="104" spans="1:7" x14ac:dyDescent="0.2">
      <c r="A104" s="235" t="s">
        <v>75</v>
      </c>
      <c r="B104" s="326"/>
      <c r="C104" s="344">
        <v>5000000</v>
      </c>
      <c r="D104" s="192"/>
      <c r="E104" s="192"/>
      <c r="F104" s="192"/>
      <c r="G104" s="192"/>
    </row>
    <row r="105" spans="1:7" ht="25.5" x14ac:dyDescent="0.2">
      <c r="A105" s="234" t="s">
        <v>946</v>
      </c>
      <c r="B105" s="322" t="s">
        <v>132</v>
      </c>
      <c r="C105" s="342">
        <v>3000000</v>
      </c>
      <c r="D105" s="192">
        <v>41000</v>
      </c>
      <c r="E105" s="231">
        <v>41030</v>
      </c>
      <c r="F105" s="231">
        <v>41030</v>
      </c>
      <c r="G105" s="231">
        <v>41030</v>
      </c>
    </row>
    <row r="106" spans="1:7" ht="25.5" x14ac:dyDescent="0.2">
      <c r="A106" s="234" t="s">
        <v>947</v>
      </c>
      <c r="B106" s="322" t="s">
        <v>948</v>
      </c>
      <c r="C106" s="342">
        <v>1000000</v>
      </c>
      <c r="D106" s="192">
        <v>41000</v>
      </c>
      <c r="E106" s="231">
        <v>41030</v>
      </c>
      <c r="F106" s="231">
        <v>41030</v>
      </c>
      <c r="G106" s="231">
        <v>41030</v>
      </c>
    </row>
    <row r="107" spans="1:7" ht="25.5" x14ac:dyDescent="0.2">
      <c r="A107" s="234" t="s">
        <v>947</v>
      </c>
      <c r="B107" s="322" t="s">
        <v>949</v>
      </c>
      <c r="C107" s="342">
        <v>1000000</v>
      </c>
      <c r="D107" s="231">
        <v>41030</v>
      </c>
      <c r="E107" s="231">
        <v>41061</v>
      </c>
      <c r="F107" s="231">
        <v>41061</v>
      </c>
      <c r="G107" s="231">
        <v>41061</v>
      </c>
    </row>
    <row r="108" spans="1:7" ht="25.5" x14ac:dyDescent="0.2">
      <c r="A108" s="95" t="s">
        <v>77</v>
      </c>
      <c r="B108" s="320"/>
      <c r="C108" s="333">
        <v>200000000</v>
      </c>
      <c r="D108" s="160"/>
      <c r="E108" s="160"/>
      <c r="F108" s="160"/>
      <c r="G108" s="160"/>
    </row>
    <row r="109" spans="1:7" ht="25.5" x14ac:dyDescent="0.2">
      <c r="A109" s="234" t="s">
        <v>950</v>
      </c>
      <c r="B109" s="245" t="s">
        <v>132</v>
      </c>
      <c r="C109" s="342">
        <v>166000000</v>
      </c>
      <c r="D109" s="192">
        <v>40969</v>
      </c>
      <c r="E109" s="231">
        <v>41061</v>
      </c>
      <c r="F109" s="231">
        <v>41091</v>
      </c>
      <c r="G109" s="192">
        <v>41153</v>
      </c>
    </row>
    <row r="110" spans="1:7" ht="25.5" x14ac:dyDescent="0.2">
      <c r="A110" s="234" t="s">
        <v>950</v>
      </c>
      <c r="B110" s="245" t="s">
        <v>930</v>
      </c>
      <c r="C110" s="342">
        <v>12000000</v>
      </c>
      <c r="D110" s="231">
        <v>41030</v>
      </c>
      <c r="E110" s="231">
        <v>41061</v>
      </c>
      <c r="F110" s="231">
        <v>41091</v>
      </c>
      <c r="G110" s="231">
        <v>41122</v>
      </c>
    </row>
    <row r="111" spans="1:7" ht="25.5" x14ac:dyDescent="0.2">
      <c r="A111" s="234" t="s">
        <v>950</v>
      </c>
      <c r="B111" s="245" t="s">
        <v>926</v>
      </c>
      <c r="C111" s="342">
        <v>11000000</v>
      </c>
      <c r="D111" s="231">
        <v>41061</v>
      </c>
      <c r="E111" s="231">
        <v>41091</v>
      </c>
      <c r="F111" s="192">
        <v>41122</v>
      </c>
      <c r="G111" s="192">
        <v>41153</v>
      </c>
    </row>
    <row r="112" spans="1:7" ht="25.5" x14ac:dyDescent="0.2">
      <c r="A112" s="234" t="s">
        <v>950</v>
      </c>
      <c r="B112" s="245" t="s">
        <v>951</v>
      </c>
      <c r="C112" s="342">
        <v>11000000</v>
      </c>
      <c r="D112" s="192">
        <v>41000</v>
      </c>
      <c r="E112" s="231">
        <v>41030</v>
      </c>
      <c r="F112" s="231" t="s">
        <v>872</v>
      </c>
      <c r="G112" s="192">
        <v>41091</v>
      </c>
    </row>
    <row r="113" spans="1:7" ht="38.25" x14ac:dyDescent="0.2">
      <c r="A113" s="95" t="s">
        <v>849</v>
      </c>
      <c r="B113" s="324"/>
      <c r="C113" s="97">
        <f>C114+C117+C119+C121+C131+C132+C144+C145+C146</f>
        <v>1285000000</v>
      </c>
      <c r="D113" s="239"/>
      <c r="E113" s="240"/>
      <c r="F113" s="240"/>
      <c r="G113" s="240"/>
    </row>
    <row r="114" spans="1:7" ht="25.5" x14ac:dyDescent="0.2">
      <c r="A114" s="235" t="s">
        <v>358</v>
      </c>
      <c r="B114" s="247"/>
      <c r="C114" s="251">
        <f>SUM(C115:C116)</f>
        <v>35000000</v>
      </c>
      <c r="D114" s="252"/>
      <c r="E114" s="252"/>
      <c r="F114" s="252"/>
      <c r="G114" s="252"/>
    </row>
    <row r="115" spans="1:7" ht="25.5" x14ac:dyDescent="0.2">
      <c r="A115" s="98" t="s">
        <v>952</v>
      </c>
      <c r="B115" s="328" t="s">
        <v>240</v>
      </c>
      <c r="C115" s="101">
        <v>20000000</v>
      </c>
      <c r="D115" s="192">
        <v>40940</v>
      </c>
      <c r="E115" s="192">
        <v>40969</v>
      </c>
      <c r="F115" s="192">
        <v>40969</v>
      </c>
      <c r="G115" s="231">
        <v>41030</v>
      </c>
    </row>
    <row r="116" spans="1:7" ht="25.5" x14ac:dyDescent="0.2">
      <c r="A116" s="98" t="s">
        <v>953</v>
      </c>
      <c r="B116" s="328" t="s">
        <v>954</v>
      </c>
      <c r="C116" s="101">
        <v>15000000</v>
      </c>
      <c r="D116" s="192">
        <v>40940</v>
      </c>
      <c r="E116" s="192">
        <v>40969</v>
      </c>
      <c r="F116" s="192">
        <v>40969</v>
      </c>
      <c r="G116" s="231">
        <v>41244</v>
      </c>
    </row>
    <row r="117" spans="1:7" ht="25.5" x14ac:dyDescent="0.2">
      <c r="A117" s="235" t="s">
        <v>360</v>
      </c>
      <c r="B117" s="253"/>
      <c r="C117" s="254">
        <v>105000000</v>
      </c>
      <c r="D117" s="252"/>
      <c r="E117" s="252"/>
      <c r="F117" s="252"/>
      <c r="G117" s="252"/>
    </row>
    <row r="118" spans="1:7" x14ac:dyDescent="0.2">
      <c r="A118" s="230" t="s">
        <v>955</v>
      </c>
      <c r="B118" s="253" t="s">
        <v>956</v>
      </c>
      <c r="C118" s="255">
        <v>105000000</v>
      </c>
      <c r="D118" s="192">
        <v>40969</v>
      </c>
      <c r="E118" s="182" t="s">
        <v>903</v>
      </c>
      <c r="F118" s="231">
        <v>41061</v>
      </c>
      <c r="G118" s="192">
        <v>41153</v>
      </c>
    </row>
    <row r="119" spans="1:7" ht="25.5" x14ac:dyDescent="0.2">
      <c r="A119" s="235" t="s">
        <v>361</v>
      </c>
      <c r="B119" s="247"/>
      <c r="C119" s="102">
        <v>20000000</v>
      </c>
      <c r="D119" s="252"/>
      <c r="E119" s="252"/>
      <c r="F119" s="252"/>
      <c r="G119" s="252"/>
    </row>
    <row r="120" spans="1:7" ht="25.5" x14ac:dyDescent="0.2">
      <c r="A120" s="98" t="s">
        <v>957</v>
      </c>
      <c r="B120" s="328" t="s">
        <v>958</v>
      </c>
      <c r="C120" s="101">
        <v>20000000</v>
      </c>
      <c r="D120" s="192">
        <v>40940</v>
      </c>
      <c r="E120" s="231">
        <v>40969</v>
      </c>
      <c r="F120" s="231">
        <v>40969</v>
      </c>
      <c r="G120" s="192">
        <v>41000</v>
      </c>
    </row>
    <row r="121" spans="1:7" ht="25.5" x14ac:dyDescent="0.2">
      <c r="A121" s="235" t="s">
        <v>362</v>
      </c>
      <c r="B121" s="253"/>
      <c r="C121" s="256">
        <v>425000000</v>
      </c>
      <c r="D121" s="182"/>
      <c r="E121" s="182"/>
      <c r="F121" s="182"/>
      <c r="G121" s="182"/>
    </row>
    <row r="122" spans="1:7" ht="25.5" x14ac:dyDescent="0.2">
      <c r="A122" s="98" t="s">
        <v>959</v>
      </c>
      <c r="B122" s="233" t="s">
        <v>240</v>
      </c>
      <c r="C122" s="257">
        <v>65000000</v>
      </c>
      <c r="D122" s="192">
        <v>41000</v>
      </c>
      <c r="E122" s="231">
        <v>41061</v>
      </c>
      <c r="F122" s="231">
        <v>41091</v>
      </c>
      <c r="G122" s="192">
        <v>41183</v>
      </c>
    </row>
    <row r="123" spans="1:7" ht="25.5" x14ac:dyDescent="0.2">
      <c r="A123" s="98" t="s">
        <v>960</v>
      </c>
      <c r="B123" s="233" t="s">
        <v>240</v>
      </c>
      <c r="C123" s="257">
        <v>45000000</v>
      </c>
      <c r="D123" s="192">
        <v>41000</v>
      </c>
      <c r="E123" s="231">
        <v>41061</v>
      </c>
      <c r="F123" s="231">
        <v>41091</v>
      </c>
      <c r="G123" s="192">
        <v>41183</v>
      </c>
    </row>
    <row r="124" spans="1:7" ht="25.5" x14ac:dyDescent="0.2">
      <c r="A124" s="98" t="s">
        <v>961</v>
      </c>
      <c r="B124" s="233" t="s">
        <v>962</v>
      </c>
      <c r="C124" s="257">
        <v>40000000</v>
      </c>
      <c r="D124" s="192">
        <v>41000</v>
      </c>
      <c r="E124" s="231">
        <v>41030</v>
      </c>
      <c r="F124" s="182">
        <v>41061</v>
      </c>
      <c r="G124" s="231">
        <v>41244</v>
      </c>
    </row>
    <row r="125" spans="1:7" x14ac:dyDescent="0.2">
      <c r="A125" s="98" t="s">
        <v>963</v>
      </c>
      <c r="B125" s="233" t="s">
        <v>917</v>
      </c>
      <c r="C125" s="257">
        <v>30000000</v>
      </c>
      <c r="D125" s="231">
        <v>41030</v>
      </c>
      <c r="E125" s="192">
        <v>41061</v>
      </c>
      <c r="F125" s="231">
        <v>41091</v>
      </c>
      <c r="G125" s="192">
        <v>41153</v>
      </c>
    </row>
    <row r="126" spans="1:7" ht="25.5" x14ac:dyDescent="0.2">
      <c r="A126" s="98" t="s">
        <v>964</v>
      </c>
      <c r="B126" s="233" t="s">
        <v>965</v>
      </c>
      <c r="C126" s="257">
        <v>25000000</v>
      </c>
      <c r="D126" s="192">
        <v>40940</v>
      </c>
      <c r="E126" s="192">
        <v>40969</v>
      </c>
      <c r="F126" s="192">
        <v>40969</v>
      </c>
      <c r="G126" s="231">
        <v>41244</v>
      </c>
    </row>
    <row r="127" spans="1:7" ht="25.5" x14ac:dyDescent="0.2">
      <c r="A127" s="98" t="s">
        <v>966</v>
      </c>
      <c r="B127" s="233" t="s">
        <v>913</v>
      </c>
      <c r="C127" s="257">
        <v>25000000</v>
      </c>
      <c r="D127" s="231">
        <v>41061</v>
      </c>
      <c r="E127" s="231">
        <v>41091</v>
      </c>
      <c r="F127" s="231">
        <v>41091</v>
      </c>
      <c r="G127" s="192">
        <v>41153</v>
      </c>
    </row>
    <row r="128" spans="1:7" ht="25.5" x14ac:dyDescent="0.2">
      <c r="A128" s="98" t="s">
        <v>967</v>
      </c>
      <c r="B128" s="233" t="s">
        <v>956</v>
      </c>
      <c r="C128" s="257">
        <v>60000000</v>
      </c>
      <c r="D128" s="182">
        <v>40969</v>
      </c>
      <c r="E128" s="231">
        <v>41061</v>
      </c>
      <c r="F128" s="231">
        <v>41061</v>
      </c>
      <c r="G128" s="192">
        <v>41153</v>
      </c>
    </row>
    <row r="129" spans="1:7" ht="25.5" x14ac:dyDescent="0.2">
      <c r="A129" s="98" t="s">
        <v>968</v>
      </c>
      <c r="B129" s="233" t="s">
        <v>969</v>
      </c>
      <c r="C129" s="257">
        <v>25000000</v>
      </c>
      <c r="D129" s="192">
        <v>40940</v>
      </c>
      <c r="E129" s="192">
        <v>40969</v>
      </c>
      <c r="F129" s="192">
        <v>40969</v>
      </c>
      <c r="G129" s="231">
        <v>41030</v>
      </c>
    </row>
    <row r="130" spans="1:7" ht="25.5" x14ac:dyDescent="0.2">
      <c r="A130" s="230" t="s">
        <v>970</v>
      </c>
      <c r="B130" s="230" t="s">
        <v>943</v>
      </c>
      <c r="C130" s="257">
        <v>110000000</v>
      </c>
      <c r="D130" s="231">
        <v>41030</v>
      </c>
      <c r="E130" s="231">
        <v>41091</v>
      </c>
      <c r="F130" s="182">
        <v>41122</v>
      </c>
      <c r="G130" s="231">
        <v>41244</v>
      </c>
    </row>
    <row r="131" spans="1:7" x14ac:dyDescent="0.2">
      <c r="A131" s="235" t="s">
        <v>363</v>
      </c>
      <c r="B131" s="248"/>
      <c r="C131" s="236">
        <v>40000000</v>
      </c>
      <c r="D131" s="192">
        <v>40940</v>
      </c>
      <c r="E131" s="192">
        <v>40969</v>
      </c>
      <c r="F131" s="192">
        <v>40969</v>
      </c>
      <c r="G131" s="231">
        <v>41244</v>
      </c>
    </row>
    <row r="132" spans="1:7" x14ac:dyDescent="0.2">
      <c r="A132" s="235" t="s">
        <v>364</v>
      </c>
      <c r="B132" s="253"/>
      <c r="C132" s="254">
        <f>SUM(C133:C143)</f>
        <v>350000000</v>
      </c>
      <c r="D132" s="182"/>
      <c r="E132" s="182"/>
      <c r="F132" s="182"/>
      <c r="G132" s="182"/>
    </row>
    <row r="133" spans="1:7" ht="25.5" x14ac:dyDescent="0.2">
      <c r="A133" s="98" t="s">
        <v>971</v>
      </c>
      <c r="B133" s="233" t="s">
        <v>132</v>
      </c>
      <c r="C133" s="243">
        <v>100000000</v>
      </c>
      <c r="D133" s="192">
        <v>40940</v>
      </c>
      <c r="E133" s="192">
        <v>41000</v>
      </c>
      <c r="F133" s="192">
        <v>41000</v>
      </c>
      <c r="G133" s="231">
        <v>41244</v>
      </c>
    </row>
    <row r="134" spans="1:7" ht="38.25" x14ac:dyDescent="0.2">
      <c r="A134" s="98" t="s">
        <v>972</v>
      </c>
      <c r="B134" s="233" t="s">
        <v>973</v>
      </c>
      <c r="C134" s="243">
        <v>80000000</v>
      </c>
      <c r="D134" s="192">
        <v>40940</v>
      </c>
      <c r="E134" s="192">
        <v>41000</v>
      </c>
      <c r="F134" s="192">
        <v>41000</v>
      </c>
      <c r="G134" s="231">
        <v>41244</v>
      </c>
    </row>
    <row r="135" spans="1:7" ht="25.5" x14ac:dyDescent="0.2">
      <c r="A135" s="98" t="s">
        <v>974</v>
      </c>
      <c r="B135" s="233" t="s">
        <v>975</v>
      </c>
      <c r="C135" s="243">
        <v>7000000</v>
      </c>
      <c r="D135" s="192">
        <v>40940</v>
      </c>
      <c r="E135" s="192">
        <v>40969</v>
      </c>
      <c r="F135" s="192">
        <v>40969</v>
      </c>
      <c r="G135" s="231">
        <v>41244</v>
      </c>
    </row>
    <row r="136" spans="1:7" ht="25.5" x14ac:dyDescent="0.2">
      <c r="A136" s="98" t="s">
        <v>976</v>
      </c>
      <c r="B136" s="233" t="s">
        <v>977</v>
      </c>
      <c r="C136" s="243">
        <v>15000000</v>
      </c>
      <c r="D136" s="231">
        <v>41061</v>
      </c>
      <c r="E136" s="231">
        <v>41091</v>
      </c>
      <c r="F136" s="231">
        <v>41091</v>
      </c>
      <c r="G136" s="182">
        <v>41426</v>
      </c>
    </row>
    <row r="137" spans="1:7" ht="25.5" x14ac:dyDescent="0.2">
      <c r="A137" s="98" t="s">
        <v>978</v>
      </c>
      <c r="B137" s="233" t="s">
        <v>979</v>
      </c>
      <c r="C137" s="243">
        <v>50000000</v>
      </c>
      <c r="D137" s="192">
        <v>40940</v>
      </c>
      <c r="E137" s="192">
        <v>41000</v>
      </c>
      <c r="F137" s="192">
        <v>41000</v>
      </c>
      <c r="G137" s="231">
        <v>41244</v>
      </c>
    </row>
    <row r="138" spans="1:7" ht="25.5" x14ac:dyDescent="0.2">
      <c r="A138" s="98" t="s">
        <v>980</v>
      </c>
      <c r="B138" s="233" t="s">
        <v>956</v>
      </c>
      <c r="C138" s="243">
        <v>35000000</v>
      </c>
      <c r="D138" s="192">
        <v>40940</v>
      </c>
      <c r="E138" s="192">
        <v>40969</v>
      </c>
      <c r="F138" s="192">
        <v>40969</v>
      </c>
      <c r="G138" s="231">
        <v>41244</v>
      </c>
    </row>
    <row r="139" spans="1:7" ht="25.5" x14ac:dyDescent="0.2">
      <c r="A139" s="98" t="s">
        <v>981</v>
      </c>
      <c r="B139" s="233" t="s">
        <v>982</v>
      </c>
      <c r="C139" s="243">
        <v>10000000</v>
      </c>
      <c r="D139" s="182">
        <v>41091</v>
      </c>
      <c r="E139" s="182">
        <v>41122</v>
      </c>
      <c r="F139" s="182">
        <v>41122</v>
      </c>
      <c r="G139" s="182">
        <v>41487</v>
      </c>
    </row>
    <row r="140" spans="1:7" ht="25.5" x14ac:dyDescent="0.2">
      <c r="A140" s="98" t="s">
        <v>983</v>
      </c>
      <c r="B140" s="233" t="s">
        <v>984</v>
      </c>
      <c r="C140" s="243">
        <v>10000000</v>
      </c>
      <c r="D140" s="231">
        <v>41061</v>
      </c>
      <c r="E140" s="231">
        <v>41091</v>
      </c>
      <c r="F140" s="231">
        <v>41091</v>
      </c>
      <c r="G140" s="182">
        <v>41426</v>
      </c>
    </row>
    <row r="141" spans="1:7" ht="38.25" x14ac:dyDescent="0.2">
      <c r="A141" s="98" t="s">
        <v>985</v>
      </c>
      <c r="B141" s="233" t="s">
        <v>986</v>
      </c>
      <c r="C141" s="243">
        <v>10000000</v>
      </c>
      <c r="D141" s="182">
        <v>41091</v>
      </c>
      <c r="E141" s="182">
        <v>41122</v>
      </c>
      <c r="F141" s="182">
        <v>41122</v>
      </c>
      <c r="G141" s="182">
        <v>41487</v>
      </c>
    </row>
    <row r="142" spans="1:7" ht="25.5" x14ac:dyDescent="0.2">
      <c r="A142" s="98" t="s">
        <v>987</v>
      </c>
      <c r="B142" s="233" t="s">
        <v>988</v>
      </c>
      <c r="C142" s="243">
        <v>5000000</v>
      </c>
      <c r="D142" s="192">
        <v>40940</v>
      </c>
      <c r="E142" s="192">
        <v>40969</v>
      </c>
      <c r="F142" s="192">
        <v>40969</v>
      </c>
      <c r="G142" s="231">
        <v>41244</v>
      </c>
    </row>
    <row r="143" spans="1:7" ht="38.25" x14ac:dyDescent="0.2">
      <c r="A143" s="98" t="s">
        <v>989</v>
      </c>
      <c r="B143" s="233" t="s">
        <v>990</v>
      </c>
      <c r="C143" s="243">
        <v>28000000</v>
      </c>
      <c r="D143" s="231">
        <v>41061</v>
      </c>
      <c r="E143" s="231">
        <v>41091</v>
      </c>
      <c r="F143" s="231">
        <v>41091</v>
      </c>
      <c r="G143" s="182">
        <v>41426</v>
      </c>
    </row>
    <row r="144" spans="1:7" ht="25.5" x14ac:dyDescent="0.2">
      <c r="A144" s="235" t="s">
        <v>991</v>
      </c>
      <c r="B144" s="248"/>
      <c r="C144" s="236">
        <v>50000000</v>
      </c>
      <c r="D144" s="192">
        <v>40969</v>
      </c>
      <c r="E144" s="231">
        <v>41030</v>
      </c>
      <c r="F144" s="231">
        <v>41030</v>
      </c>
      <c r="G144" s="231">
        <v>41244</v>
      </c>
    </row>
    <row r="145" spans="1:8" x14ac:dyDescent="0.2">
      <c r="A145" s="235" t="s">
        <v>992</v>
      </c>
      <c r="B145" s="248"/>
      <c r="C145" s="236">
        <v>80000000</v>
      </c>
      <c r="D145" s="192">
        <v>40969</v>
      </c>
      <c r="E145" s="231">
        <v>41030</v>
      </c>
      <c r="F145" s="192">
        <v>41061</v>
      </c>
      <c r="G145" s="182">
        <v>41091</v>
      </c>
    </row>
    <row r="146" spans="1:8" ht="38.25" x14ac:dyDescent="0.2">
      <c r="A146" s="235" t="s">
        <v>993</v>
      </c>
      <c r="B146" s="253"/>
      <c r="C146" s="254">
        <f>SUM(C147:C149)</f>
        <v>180000000</v>
      </c>
      <c r="D146" s="182"/>
      <c r="E146" s="182"/>
      <c r="F146" s="182"/>
      <c r="G146" s="182"/>
    </row>
    <row r="147" spans="1:8" ht="25.5" x14ac:dyDescent="0.2">
      <c r="A147" s="98" t="s">
        <v>994</v>
      </c>
      <c r="B147" s="327" t="s">
        <v>943</v>
      </c>
      <c r="C147" s="258">
        <v>95000000</v>
      </c>
      <c r="D147" s="192">
        <v>40940</v>
      </c>
      <c r="E147" s="192">
        <v>41000</v>
      </c>
      <c r="F147" s="192">
        <v>41000</v>
      </c>
      <c r="G147" s="231">
        <v>41244</v>
      </c>
    </row>
    <row r="148" spans="1:8" ht="38.25" x14ac:dyDescent="0.2">
      <c r="A148" s="98" t="s">
        <v>995</v>
      </c>
      <c r="B148" s="327" t="s">
        <v>943</v>
      </c>
      <c r="C148" s="258">
        <v>40000000</v>
      </c>
      <c r="D148" s="192">
        <v>40940</v>
      </c>
      <c r="E148" s="192">
        <v>41000</v>
      </c>
      <c r="F148" s="192">
        <v>41000</v>
      </c>
      <c r="G148" s="231">
        <v>41244</v>
      </c>
    </row>
    <row r="149" spans="1:8" ht="79.5" customHeight="1" x14ac:dyDescent="0.2">
      <c r="A149" s="98" t="s">
        <v>996</v>
      </c>
      <c r="B149" s="233" t="s">
        <v>997</v>
      </c>
      <c r="C149" s="258">
        <v>45000000</v>
      </c>
      <c r="D149" s="192">
        <v>40940</v>
      </c>
      <c r="E149" s="192">
        <v>41000</v>
      </c>
      <c r="F149" s="192">
        <v>41000</v>
      </c>
      <c r="G149" s="231">
        <v>41244</v>
      </c>
    </row>
    <row r="150" spans="1:8" ht="25.5" x14ac:dyDescent="0.2">
      <c r="A150" s="95" t="s">
        <v>366</v>
      </c>
      <c r="B150" s="324"/>
      <c r="C150" s="97">
        <v>36000000</v>
      </c>
      <c r="D150" s="239"/>
      <c r="E150" s="240"/>
      <c r="F150" s="240"/>
      <c r="G150" s="240"/>
    </row>
    <row r="151" spans="1:8" ht="51" x14ac:dyDescent="0.2">
      <c r="A151" s="98" t="s">
        <v>998</v>
      </c>
      <c r="B151" s="329" t="s">
        <v>999</v>
      </c>
      <c r="C151" s="345">
        <v>36000000</v>
      </c>
      <c r="D151" s="192">
        <v>41000</v>
      </c>
      <c r="E151" s="231">
        <v>41030</v>
      </c>
      <c r="F151" s="231">
        <v>41030</v>
      </c>
      <c r="G151" s="192">
        <v>41061</v>
      </c>
      <c r="H151" s="259"/>
    </row>
    <row r="152" spans="1:8" ht="25.5" x14ac:dyDescent="0.2">
      <c r="A152" s="95" t="s">
        <v>367</v>
      </c>
      <c r="B152" s="324"/>
      <c r="C152" s="97">
        <f>C153+C156+C157+C160+C163</f>
        <v>289000000</v>
      </c>
      <c r="D152" s="239"/>
      <c r="E152" s="240"/>
      <c r="F152" s="240"/>
      <c r="G152" s="240"/>
    </row>
    <row r="153" spans="1:8" ht="25.5" x14ac:dyDescent="0.2">
      <c r="A153" s="235" t="s">
        <v>368</v>
      </c>
      <c r="B153" s="248"/>
      <c r="C153" s="236">
        <f>C154+C155</f>
        <v>50000000</v>
      </c>
      <c r="D153" s="186"/>
      <c r="E153" s="186"/>
      <c r="F153" s="186"/>
      <c r="G153" s="186"/>
    </row>
    <row r="154" spans="1:8" ht="51" x14ac:dyDescent="0.2">
      <c r="A154" s="100" t="s">
        <v>1000</v>
      </c>
      <c r="B154" s="327" t="s">
        <v>240</v>
      </c>
      <c r="C154" s="343">
        <v>30000000</v>
      </c>
      <c r="D154" s="192">
        <v>40940</v>
      </c>
      <c r="E154" s="192">
        <v>40969</v>
      </c>
      <c r="F154" s="192">
        <v>40969</v>
      </c>
      <c r="G154" s="231">
        <v>41244</v>
      </c>
    </row>
    <row r="155" spans="1:8" ht="38.25" x14ac:dyDescent="0.2">
      <c r="A155" s="100" t="s">
        <v>1001</v>
      </c>
      <c r="B155" s="327" t="s">
        <v>1002</v>
      </c>
      <c r="C155" s="343">
        <v>20000000</v>
      </c>
      <c r="D155" s="192">
        <v>40940</v>
      </c>
      <c r="E155" s="192">
        <v>40969</v>
      </c>
      <c r="F155" s="192">
        <v>40969</v>
      </c>
      <c r="G155" s="231">
        <v>41244</v>
      </c>
    </row>
    <row r="156" spans="1:8" ht="25.5" x14ac:dyDescent="0.2">
      <c r="A156" s="235" t="s">
        <v>422</v>
      </c>
      <c r="B156" s="248"/>
      <c r="C156" s="236">
        <v>54000000</v>
      </c>
      <c r="D156" s="192">
        <v>40969</v>
      </c>
      <c r="E156" s="192">
        <v>41000</v>
      </c>
      <c r="F156" s="231">
        <v>41030</v>
      </c>
      <c r="G156" s="231">
        <v>41244</v>
      </c>
    </row>
    <row r="157" spans="1:8" x14ac:dyDescent="0.2">
      <c r="A157" s="235" t="s">
        <v>423</v>
      </c>
      <c r="B157" s="248"/>
      <c r="C157" s="236">
        <v>45000000</v>
      </c>
      <c r="D157" s="186"/>
      <c r="E157" s="186"/>
      <c r="F157" s="186"/>
      <c r="G157" s="186"/>
    </row>
    <row r="158" spans="1:8" ht="25.5" x14ac:dyDescent="0.2">
      <c r="A158" s="100" t="s">
        <v>1003</v>
      </c>
      <c r="B158" s="327" t="s">
        <v>943</v>
      </c>
      <c r="C158" s="343">
        <v>25000000</v>
      </c>
      <c r="D158" s="192">
        <v>40969</v>
      </c>
      <c r="E158" s="192">
        <v>41000</v>
      </c>
      <c r="F158" s="192">
        <v>41000</v>
      </c>
      <c r="G158" s="231">
        <v>41244</v>
      </c>
    </row>
    <row r="159" spans="1:8" x14ac:dyDescent="0.2">
      <c r="A159" s="100" t="s">
        <v>1004</v>
      </c>
      <c r="B159" s="327"/>
      <c r="C159" s="343">
        <v>20000000</v>
      </c>
      <c r="D159" s="192">
        <v>40969</v>
      </c>
      <c r="E159" s="192">
        <v>41000</v>
      </c>
      <c r="F159" s="192">
        <v>41000</v>
      </c>
      <c r="G159" s="231">
        <v>41244</v>
      </c>
    </row>
    <row r="160" spans="1:8" ht="25.5" x14ac:dyDescent="0.2">
      <c r="A160" s="235" t="s">
        <v>424</v>
      </c>
      <c r="B160" s="248"/>
      <c r="C160" s="236">
        <v>20000000</v>
      </c>
      <c r="D160" s="192"/>
      <c r="E160" s="192"/>
      <c r="F160" s="192"/>
      <c r="G160" s="192"/>
    </row>
    <row r="161" spans="1:7" ht="25.5" x14ac:dyDescent="0.2">
      <c r="A161" s="100" t="s">
        <v>1005</v>
      </c>
      <c r="B161" s="327" t="s">
        <v>943</v>
      </c>
      <c r="C161" s="343">
        <v>15000000</v>
      </c>
      <c r="D161" s="231">
        <v>41030</v>
      </c>
      <c r="E161" s="192">
        <v>41061</v>
      </c>
      <c r="F161" s="192">
        <v>41061</v>
      </c>
      <c r="G161" s="231">
        <v>41091</v>
      </c>
    </row>
    <row r="162" spans="1:7" ht="25.5" x14ac:dyDescent="0.2">
      <c r="A162" s="100" t="s">
        <v>1006</v>
      </c>
      <c r="B162" s="327" t="s">
        <v>943</v>
      </c>
      <c r="C162" s="343">
        <v>5000000</v>
      </c>
      <c r="D162" s="231">
        <v>41030</v>
      </c>
      <c r="E162" s="192">
        <v>41061</v>
      </c>
      <c r="F162" s="192">
        <v>41061</v>
      </c>
      <c r="G162" s="231">
        <v>41091</v>
      </c>
    </row>
    <row r="163" spans="1:7" ht="38.25" x14ac:dyDescent="0.2">
      <c r="A163" s="235" t="s">
        <v>425</v>
      </c>
      <c r="B163" s="248"/>
      <c r="C163" s="236">
        <f>C164+C165+C166</f>
        <v>120000000</v>
      </c>
      <c r="D163" s="192"/>
      <c r="E163" s="231"/>
      <c r="F163" s="231"/>
      <c r="G163" s="231"/>
    </row>
    <row r="164" spans="1:7" ht="25.5" x14ac:dyDescent="0.2">
      <c r="A164" s="100" t="s">
        <v>1007</v>
      </c>
      <c r="B164" s="327" t="s">
        <v>943</v>
      </c>
      <c r="C164" s="101">
        <v>45000000</v>
      </c>
      <c r="D164" s="192">
        <v>41000</v>
      </c>
      <c r="E164" s="231">
        <v>41030</v>
      </c>
      <c r="F164" s="231">
        <v>41030</v>
      </c>
      <c r="G164" s="192">
        <v>41061</v>
      </c>
    </row>
    <row r="165" spans="1:7" ht="25.5" x14ac:dyDescent="0.2">
      <c r="A165" s="100" t="s">
        <v>1008</v>
      </c>
      <c r="B165" s="327" t="s">
        <v>943</v>
      </c>
      <c r="C165" s="346">
        <v>45000000</v>
      </c>
      <c r="D165" s="192">
        <v>40969</v>
      </c>
      <c r="E165" s="231">
        <v>41030</v>
      </c>
      <c r="F165" s="231">
        <v>41061</v>
      </c>
      <c r="G165" s="231">
        <v>41091</v>
      </c>
    </row>
    <row r="166" spans="1:7" ht="25.5" x14ac:dyDescent="0.2">
      <c r="A166" s="100" t="s">
        <v>1009</v>
      </c>
      <c r="B166" s="327" t="s">
        <v>943</v>
      </c>
      <c r="C166" s="346">
        <v>30000000</v>
      </c>
      <c r="D166" s="192">
        <v>41000</v>
      </c>
      <c r="E166" s="231">
        <v>41030</v>
      </c>
      <c r="F166" s="231">
        <v>41030</v>
      </c>
      <c r="G166" s="192">
        <v>41061</v>
      </c>
    </row>
    <row r="167" spans="1:7" ht="38.25" x14ac:dyDescent="0.2">
      <c r="A167" s="115" t="s">
        <v>141</v>
      </c>
      <c r="B167" s="16"/>
      <c r="C167" s="103">
        <v>50000000</v>
      </c>
      <c r="D167" s="153"/>
      <c r="E167" s="153"/>
      <c r="F167" s="153"/>
      <c r="G167" s="153"/>
    </row>
    <row r="168" spans="1:7" ht="25.5" x14ac:dyDescent="0.2">
      <c r="A168" s="260" t="s">
        <v>426</v>
      </c>
      <c r="B168" s="330"/>
      <c r="C168" s="179">
        <f>SUM(C169:C174)</f>
        <v>50000000</v>
      </c>
      <c r="D168" s="192"/>
      <c r="E168" s="192"/>
      <c r="F168" s="192"/>
      <c r="G168" s="192"/>
    </row>
    <row r="169" spans="1:7" ht="25.5" x14ac:dyDescent="0.2">
      <c r="A169" s="26" t="s">
        <v>1010</v>
      </c>
      <c r="B169" s="106" t="s">
        <v>1011</v>
      </c>
      <c r="C169" s="179">
        <v>3250000</v>
      </c>
      <c r="D169" s="192">
        <v>40969</v>
      </c>
      <c r="E169" s="192">
        <v>41000</v>
      </c>
      <c r="F169" s="231">
        <v>41030</v>
      </c>
      <c r="G169" s="192">
        <v>41334</v>
      </c>
    </row>
    <row r="170" spans="1:7" ht="25.5" x14ac:dyDescent="0.2">
      <c r="A170" s="26" t="s">
        <v>1010</v>
      </c>
      <c r="B170" s="106" t="s">
        <v>1012</v>
      </c>
      <c r="C170" s="179">
        <v>7149670</v>
      </c>
      <c r="D170" s="192">
        <v>40969</v>
      </c>
      <c r="E170" s="192">
        <v>41000</v>
      </c>
      <c r="F170" s="231">
        <v>41030</v>
      </c>
      <c r="G170" s="192">
        <v>41334</v>
      </c>
    </row>
    <row r="171" spans="1:7" ht="25.5" x14ac:dyDescent="0.2">
      <c r="A171" s="26" t="s">
        <v>1010</v>
      </c>
      <c r="B171" s="106" t="s">
        <v>1013</v>
      </c>
      <c r="C171" s="179">
        <v>3750000</v>
      </c>
      <c r="D171" s="192">
        <v>40969</v>
      </c>
      <c r="E171" s="192">
        <v>41000</v>
      </c>
      <c r="F171" s="192">
        <v>41061</v>
      </c>
      <c r="G171" s="192">
        <v>41365</v>
      </c>
    </row>
    <row r="172" spans="1:7" ht="25.5" x14ac:dyDescent="0.2">
      <c r="A172" s="26" t="s">
        <v>1010</v>
      </c>
      <c r="B172" s="106" t="s">
        <v>1014</v>
      </c>
      <c r="C172" s="179">
        <v>11950110</v>
      </c>
      <c r="D172" s="192">
        <v>40969</v>
      </c>
      <c r="E172" s="192">
        <v>41000</v>
      </c>
      <c r="F172" s="231">
        <v>41030</v>
      </c>
      <c r="G172" s="192">
        <v>41334</v>
      </c>
    </row>
    <row r="173" spans="1:7" ht="25.5" x14ac:dyDescent="0.2">
      <c r="A173" s="26" t="s">
        <v>1010</v>
      </c>
      <c r="B173" s="106" t="s">
        <v>169</v>
      </c>
      <c r="C173" s="179">
        <v>11950110</v>
      </c>
      <c r="D173" s="192">
        <v>40969</v>
      </c>
      <c r="E173" s="192">
        <v>41000</v>
      </c>
      <c r="F173" s="231">
        <v>41030</v>
      </c>
      <c r="G173" s="192">
        <v>41334</v>
      </c>
    </row>
    <row r="174" spans="1:7" ht="25.5" x14ac:dyDescent="0.2">
      <c r="A174" s="26" t="s">
        <v>1010</v>
      </c>
      <c r="B174" s="106" t="s">
        <v>1015</v>
      </c>
      <c r="C174" s="179">
        <v>11950110</v>
      </c>
      <c r="D174" s="192">
        <v>40969</v>
      </c>
      <c r="E174" s="192">
        <v>41000</v>
      </c>
      <c r="F174" s="231">
        <v>41030</v>
      </c>
      <c r="G174" s="192">
        <v>41334</v>
      </c>
    </row>
    <row r="175" spans="1:7" ht="25.5" x14ac:dyDescent="0.2">
      <c r="A175" s="116" t="s">
        <v>222</v>
      </c>
      <c r="B175" s="116"/>
      <c r="C175" s="261">
        <v>27000000</v>
      </c>
      <c r="D175" s="262"/>
      <c r="E175" s="262"/>
      <c r="F175" s="262"/>
      <c r="G175" s="262"/>
    </row>
    <row r="176" spans="1:7" x14ac:dyDescent="0.2">
      <c r="A176" s="106" t="s">
        <v>427</v>
      </c>
      <c r="B176" s="106"/>
      <c r="C176" s="65">
        <v>14000000</v>
      </c>
      <c r="D176" s="158"/>
      <c r="E176" s="158"/>
      <c r="F176" s="158"/>
      <c r="G176" s="158"/>
    </row>
    <row r="177" spans="1:7" ht="25.5" x14ac:dyDescent="0.2">
      <c r="A177" s="106" t="s">
        <v>1016</v>
      </c>
      <c r="B177" s="106" t="s">
        <v>1017</v>
      </c>
      <c r="C177" s="65">
        <v>5000000</v>
      </c>
      <c r="D177" s="192">
        <v>41000</v>
      </c>
      <c r="E177" s="231">
        <v>41030</v>
      </c>
      <c r="F177" s="231">
        <v>41061</v>
      </c>
      <c r="G177" s="192">
        <v>41122</v>
      </c>
    </row>
    <row r="178" spans="1:7" ht="25.5" x14ac:dyDescent="0.2">
      <c r="A178" s="106" t="s">
        <v>1018</v>
      </c>
      <c r="B178" s="106" t="s">
        <v>1017</v>
      </c>
      <c r="C178" s="65">
        <v>9000000</v>
      </c>
      <c r="D178" s="192">
        <v>41000</v>
      </c>
      <c r="E178" s="231">
        <v>41030</v>
      </c>
      <c r="F178" s="231">
        <v>41061</v>
      </c>
      <c r="G178" s="192">
        <v>41122</v>
      </c>
    </row>
    <row r="179" spans="1:7" x14ac:dyDescent="0.2">
      <c r="A179" s="106" t="s">
        <v>428</v>
      </c>
      <c r="B179" s="106"/>
      <c r="C179" s="65">
        <v>4000000</v>
      </c>
      <c r="D179" s="158"/>
      <c r="E179" s="158"/>
      <c r="F179" s="158"/>
      <c r="G179" s="158"/>
    </row>
    <row r="180" spans="1:7" ht="25.5" x14ac:dyDescent="0.2">
      <c r="A180" s="106" t="s">
        <v>1019</v>
      </c>
      <c r="B180" s="106" t="s">
        <v>1017</v>
      </c>
      <c r="C180" s="65">
        <v>4000000</v>
      </c>
      <c r="D180" s="192">
        <v>41000</v>
      </c>
      <c r="E180" s="231">
        <v>41030</v>
      </c>
      <c r="F180" s="231">
        <v>41061</v>
      </c>
      <c r="G180" s="192">
        <v>41122</v>
      </c>
    </row>
    <row r="181" spans="1:7" x14ac:dyDescent="0.2">
      <c r="A181" s="106" t="s">
        <v>429</v>
      </c>
      <c r="B181" s="106"/>
      <c r="C181" s="65">
        <v>9000000</v>
      </c>
      <c r="D181" s="158"/>
      <c r="E181" s="158"/>
      <c r="F181" s="158"/>
      <c r="G181" s="158"/>
    </row>
    <row r="182" spans="1:7" ht="25.5" x14ac:dyDescent="0.2">
      <c r="A182" s="106" t="s">
        <v>1020</v>
      </c>
      <c r="B182" s="106" t="s">
        <v>1017</v>
      </c>
      <c r="C182" s="65">
        <v>9000000</v>
      </c>
      <c r="D182" s="192">
        <v>41000</v>
      </c>
      <c r="E182" s="231">
        <v>41030</v>
      </c>
      <c r="F182" s="231">
        <v>41061</v>
      </c>
      <c r="G182" s="192">
        <v>41122</v>
      </c>
    </row>
    <row r="183" spans="1:7" ht="26.25" customHeight="1" x14ac:dyDescent="0.2">
      <c r="A183" s="115" t="s">
        <v>857</v>
      </c>
      <c r="B183" s="116"/>
      <c r="C183" s="333">
        <f>C184+C185+C189+C193</f>
        <v>63000000</v>
      </c>
      <c r="D183" s="160"/>
      <c r="E183" s="160"/>
      <c r="F183" s="160"/>
      <c r="G183" s="160"/>
    </row>
    <row r="184" spans="1:7" ht="25.5" x14ac:dyDescent="0.2">
      <c r="A184" s="263" t="s">
        <v>430</v>
      </c>
      <c r="B184" s="263" t="s">
        <v>943</v>
      </c>
      <c r="C184" s="347">
        <v>18000000</v>
      </c>
      <c r="D184" s="192">
        <v>41214</v>
      </c>
      <c r="E184" s="192">
        <v>41214</v>
      </c>
      <c r="F184" s="192">
        <v>41214</v>
      </c>
      <c r="G184" s="231">
        <v>41244</v>
      </c>
    </row>
    <row r="185" spans="1:7" x14ac:dyDescent="0.2">
      <c r="A185" s="542" t="s">
        <v>1021</v>
      </c>
      <c r="B185" s="263" t="s">
        <v>240</v>
      </c>
      <c r="C185" s="347">
        <v>10000000</v>
      </c>
      <c r="D185" s="182">
        <v>41091</v>
      </c>
      <c r="E185" s="182">
        <v>41122</v>
      </c>
      <c r="F185" s="182">
        <v>41122</v>
      </c>
      <c r="G185" s="192">
        <v>41153</v>
      </c>
    </row>
    <row r="186" spans="1:7" x14ac:dyDescent="0.2">
      <c r="A186" s="543"/>
      <c r="B186" s="263" t="s">
        <v>448</v>
      </c>
      <c r="C186" s="347">
        <v>20000000</v>
      </c>
      <c r="D186" s="182">
        <v>41091</v>
      </c>
      <c r="E186" s="182">
        <v>41122</v>
      </c>
      <c r="F186" s="182">
        <v>41122</v>
      </c>
      <c r="G186" s="192">
        <v>41153</v>
      </c>
    </row>
    <row r="187" spans="1:7" x14ac:dyDescent="0.2">
      <c r="A187" s="543"/>
      <c r="B187" s="263" t="s">
        <v>242</v>
      </c>
      <c r="C187" s="347">
        <v>20000000</v>
      </c>
      <c r="D187" s="182">
        <v>41091</v>
      </c>
      <c r="E187" s="182">
        <v>41122</v>
      </c>
      <c r="F187" s="182">
        <v>41122</v>
      </c>
      <c r="G187" s="192">
        <v>41153</v>
      </c>
    </row>
    <row r="188" spans="1:7" x14ac:dyDescent="0.2">
      <c r="A188" s="544"/>
      <c r="B188" s="263" t="s">
        <v>244</v>
      </c>
      <c r="C188" s="347">
        <v>20000000</v>
      </c>
      <c r="D188" s="182">
        <v>41091</v>
      </c>
      <c r="E188" s="182">
        <v>41122</v>
      </c>
      <c r="F188" s="182">
        <v>41122</v>
      </c>
      <c r="G188" s="192">
        <v>41153</v>
      </c>
    </row>
    <row r="189" spans="1:7" x14ac:dyDescent="0.2">
      <c r="A189" s="545" t="s">
        <v>282</v>
      </c>
      <c r="B189" s="263" t="s">
        <v>240</v>
      </c>
      <c r="C189" s="347">
        <v>5000000</v>
      </c>
      <c r="D189" s="182">
        <v>41122</v>
      </c>
      <c r="E189" s="182">
        <v>41122</v>
      </c>
      <c r="F189" s="192">
        <v>41153</v>
      </c>
      <c r="G189" s="192">
        <v>41214</v>
      </c>
    </row>
    <row r="190" spans="1:7" x14ac:dyDescent="0.2">
      <c r="A190" s="546"/>
      <c r="B190" s="263" t="s">
        <v>448</v>
      </c>
      <c r="C190" s="347">
        <v>5000000</v>
      </c>
      <c r="D190" s="182">
        <v>41122</v>
      </c>
      <c r="E190" s="182">
        <v>41122</v>
      </c>
      <c r="F190" s="192">
        <v>41153</v>
      </c>
      <c r="G190" s="192">
        <v>41214</v>
      </c>
    </row>
    <row r="191" spans="1:7" x14ac:dyDescent="0.2">
      <c r="A191" s="546"/>
      <c r="B191" s="263" t="s">
        <v>242</v>
      </c>
      <c r="C191" s="347">
        <v>10000000</v>
      </c>
      <c r="D191" s="182">
        <v>41122</v>
      </c>
      <c r="E191" s="182">
        <v>41122</v>
      </c>
      <c r="F191" s="192">
        <v>41153</v>
      </c>
      <c r="G191" s="192">
        <v>41214</v>
      </c>
    </row>
    <row r="192" spans="1:7" x14ac:dyDescent="0.2">
      <c r="A192" s="547"/>
      <c r="B192" s="263" t="s">
        <v>244</v>
      </c>
      <c r="C192" s="347">
        <v>10000000</v>
      </c>
      <c r="D192" s="182">
        <v>41122</v>
      </c>
      <c r="E192" s="182">
        <v>41122</v>
      </c>
      <c r="F192" s="192">
        <v>41153</v>
      </c>
      <c r="G192" s="192">
        <v>41214</v>
      </c>
    </row>
    <row r="193" spans="1:7" ht="38.25" x14ac:dyDescent="0.2">
      <c r="A193" s="263" t="s">
        <v>431</v>
      </c>
      <c r="B193" s="263" t="s">
        <v>1022</v>
      </c>
      <c r="C193" s="347">
        <v>30000000</v>
      </c>
      <c r="D193" s="192">
        <v>41122</v>
      </c>
      <c r="E193" s="192">
        <v>41122</v>
      </c>
      <c r="F193" s="192">
        <v>41153</v>
      </c>
      <c r="G193" s="192">
        <v>41214</v>
      </c>
    </row>
    <row r="194" spans="1:7" x14ac:dyDescent="0.2">
      <c r="A194" s="116" t="s">
        <v>326</v>
      </c>
      <c r="B194" s="16"/>
      <c r="C194" s="17">
        <f>C195+C202</f>
        <v>338000000</v>
      </c>
      <c r="D194" s="153"/>
      <c r="E194" s="153"/>
      <c r="F194" s="153"/>
      <c r="G194" s="153"/>
    </row>
    <row r="195" spans="1:7" x14ac:dyDescent="0.2">
      <c r="A195" s="111" t="s">
        <v>1023</v>
      </c>
      <c r="B195" s="111"/>
      <c r="C195" s="117">
        <f>C196+C197+C198+C199+C200+C201+C225+C226+C227</f>
        <v>216000000</v>
      </c>
      <c r="D195" s="161"/>
      <c r="E195" s="161"/>
      <c r="F195" s="161"/>
      <c r="G195" s="161"/>
    </row>
    <row r="196" spans="1:7" ht="25.5" x14ac:dyDescent="0.2">
      <c r="A196" s="20" t="s">
        <v>327</v>
      </c>
      <c r="B196" s="162" t="s">
        <v>432</v>
      </c>
      <c r="C196" s="35">
        <v>55000000</v>
      </c>
      <c r="D196" s="121">
        <v>40909</v>
      </c>
      <c r="E196" s="192">
        <v>40969</v>
      </c>
      <c r="F196" s="192">
        <v>40969</v>
      </c>
      <c r="G196" s="121">
        <v>41030</v>
      </c>
    </row>
    <row r="197" spans="1:7" ht="25.5" x14ac:dyDescent="0.2">
      <c r="A197" s="90" t="s">
        <v>433</v>
      </c>
      <c r="B197" s="163" t="s">
        <v>434</v>
      </c>
      <c r="C197" s="22">
        <v>15000000</v>
      </c>
      <c r="D197" s="121">
        <v>40909</v>
      </c>
      <c r="E197" s="192">
        <v>40940</v>
      </c>
      <c r="F197" s="192">
        <v>40940</v>
      </c>
      <c r="G197" s="231">
        <v>40969</v>
      </c>
    </row>
    <row r="198" spans="1:7" ht="38.25" x14ac:dyDescent="0.2">
      <c r="A198" s="90" t="s">
        <v>328</v>
      </c>
      <c r="B198" s="163" t="s">
        <v>435</v>
      </c>
      <c r="C198" s="22">
        <v>10000000</v>
      </c>
      <c r="D198" s="121">
        <v>40909</v>
      </c>
      <c r="E198" s="192">
        <v>40940</v>
      </c>
      <c r="F198" s="192">
        <v>40940</v>
      </c>
      <c r="G198" s="231">
        <v>40969</v>
      </c>
    </row>
    <row r="199" spans="1:7" ht="25.5" x14ac:dyDescent="0.2">
      <c r="A199" s="87" t="s">
        <v>329</v>
      </c>
      <c r="B199" s="162" t="s">
        <v>432</v>
      </c>
      <c r="C199" s="24">
        <v>6000000</v>
      </c>
      <c r="D199" s="121">
        <v>40909</v>
      </c>
      <c r="E199" s="192">
        <v>40940</v>
      </c>
      <c r="F199" s="192">
        <v>40940</v>
      </c>
      <c r="G199" s="231">
        <v>40969</v>
      </c>
    </row>
    <row r="200" spans="1:7" ht="38.25" x14ac:dyDescent="0.2">
      <c r="A200" s="87" t="s">
        <v>330</v>
      </c>
      <c r="B200" s="106" t="s">
        <v>436</v>
      </c>
      <c r="C200" s="65">
        <v>10000000</v>
      </c>
      <c r="D200" s="121">
        <v>40909</v>
      </c>
      <c r="E200" s="192">
        <v>40940</v>
      </c>
      <c r="F200" s="192">
        <v>40940</v>
      </c>
      <c r="G200" s="231">
        <v>40969</v>
      </c>
    </row>
    <row r="201" spans="1:7" ht="25.5" x14ac:dyDescent="0.2">
      <c r="A201" s="51" t="s">
        <v>331</v>
      </c>
      <c r="B201" s="106" t="s">
        <v>437</v>
      </c>
      <c r="C201" s="65">
        <v>5000000</v>
      </c>
      <c r="D201" s="192">
        <v>40969</v>
      </c>
      <c r="E201" s="192">
        <v>41000</v>
      </c>
      <c r="F201" s="192">
        <v>41000</v>
      </c>
      <c r="G201" s="158">
        <v>41030</v>
      </c>
    </row>
    <row r="202" spans="1:7" x14ac:dyDescent="0.2">
      <c r="A202" s="111" t="s">
        <v>438</v>
      </c>
      <c r="B202" s="111"/>
      <c r="C202" s="107">
        <f>SUM(C203:C215)</f>
        <v>122000000</v>
      </c>
      <c r="D202" s="150"/>
      <c r="E202" s="150"/>
      <c r="F202" s="150"/>
      <c r="G202" s="150"/>
    </row>
    <row r="203" spans="1:7" ht="76.5" x14ac:dyDescent="0.2">
      <c r="A203" s="548" t="s">
        <v>333</v>
      </c>
      <c r="B203" s="306" t="s">
        <v>439</v>
      </c>
      <c r="C203" s="181">
        <v>35000000</v>
      </c>
      <c r="D203" s="192">
        <v>40969</v>
      </c>
      <c r="E203" s="192">
        <v>41000</v>
      </c>
      <c r="F203" s="231">
        <v>41030</v>
      </c>
      <c r="G203" s="231">
        <v>41061</v>
      </c>
    </row>
    <row r="204" spans="1:7" ht="25.5" x14ac:dyDescent="0.2">
      <c r="A204" s="549"/>
      <c r="B204" s="306" t="s">
        <v>441</v>
      </c>
      <c r="C204" s="105">
        <v>3000000</v>
      </c>
      <c r="D204" s="192">
        <v>40969</v>
      </c>
      <c r="E204" s="192">
        <v>41000</v>
      </c>
      <c r="F204" s="231">
        <v>41030</v>
      </c>
      <c r="G204" s="231">
        <v>41061</v>
      </c>
    </row>
    <row r="205" spans="1:7" x14ac:dyDescent="0.2">
      <c r="A205" s="550" t="s">
        <v>334</v>
      </c>
      <c r="B205" s="111"/>
      <c r="C205" s="118">
        <f>SUM(C206:C214)</f>
        <v>35000000</v>
      </c>
      <c r="D205" s="150"/>
      <c r="E205" s="150"/>
      <c r="F205" s="150"/>
      <c r="G205" s="150"/>
    </row>
    <row r="206" spans="1:7" ht="25.5" x14ac:dyDescent="0.2">
      <c r="A206" s="550"/>
      <c r="B206" s="331" t="s">
        <v>442</v>
      </c>
      <c r="C206" s="24">
        <v>7900000</v>
      </c>
      <c r="D206" s="192">
        <v>40969</v>
      </c>
      <c r="E206" s="192">
        <v>41000</v>
      </c>
      <c r="F206" s="231">
        <v>41061</v>
      </c>
      <c r="G206" s="231">
        <v>41061</v>
      </c>
    </row>
    <row r="207" spans="1:7" x14ac:dyDescent="0.2">
      <c r="A207" s="550"/>
      <c r="B207" s="331" t="s">
        <v>443</v>
      </c>
      <c r="C207" s="24">
        <v>8200000</v>
      </c>
      <c r="D207" s="192">
        <v>41153</v>
      </c>
      <c r="E207" s="182">
        <v>41183</v>
      </c>
      <c r="F207" s="192">
        <v>41214</v>
      </c>
      <c r="G207" s="231">
        <v>41244</v>
      </c>
    </row>
    <row r="208" spans="1:7" ht="25.5" x14ac:dyDescent="0.2">
      <c r="A208" s="550"/>
      <c r="B208" s="331" t="s">
        <v>444</v>
      </c>
      <c r="C208" s="24">
        <v>3000000</v>
      </c>
      <c r="D208" s="192">
        <v>40969</v>
      </c>
      <c r="E208" s="192">
        <v>41000</v>
      </c>
      <c r="F208" s="231">
        <v>41061</v>
      </c>
      <c r="G208" s="231">
        <v>41061</v>
      </c>
    </row>
    <row r="209" spans="1:7" ht="25.5" x14ac:dyDescent="0.2">
      <c r="A209" s="550"/>
      <c r="B209" s="331" t="s">
        <v>445</v>
      </c>
      <c r="C209" s="24">
        <v>3500000</v>
      </c>
      <c r="D209" s="192">
        <v>40969</v>
      </c>
      <c r="E209" s="192">
        <v>41000</v>
      </c>
      <c r="F209" s="231">
        <v>41061</v>
      </c>
      <c r="G209" s="231">
        <v>41061</v>
      </c>
    </row>
    <row r="210" spans="1:7" ht="25.5" x14ac:dyDescent="0.2">
      <c r="A210" s="550"/>
      <c r="B210" s="306" t="s">
        <v>446</v>
      </c>
      <c r="C210" s="24">
        <v>3500000</v>
      </c>
      <c r="D210" s="192">
        <v>40969</v>
      </c>
      <c r="E210" s="192">
        <v>41000</v>
      </c>
      <c r="F210" s="231">
        <v>41061</v>
      </c>
      <c r="G210" s="231">
        <v>41061</v>
      </c>
    </row>
    <row r="211" spans="1:7" x14ac:dyDescent="0.2">
      <c r="A211" s="550"/>
      <c r="B211" s="331" t="s">
        <v>447</v>
      </c>
      <c r="C211" s="24">
        <v>2900000</v>
      </c>
      <c r="D211" s="192">
        <v>40969</v>
      </c>
      <c r="E211" s="192">
        <v>41000</v>
      </c>
      <c r="F211" s="231">
        <v>41061</v>
      </c>
      <c r="G211" s="231">
        <v>41061</v>
      </c>
    </row>
    <row r="212" spans="1:7" x14ac:dyDescent="0.2">
      <c r="A212" s="550"/>
      <c r="B212" s="331" t="s">
        <v>448</v>
      </c>
      <c r="C212" s="24">
        <v>2000000</v>
      </c>
      <c r="D212" s="192">
        <v>40969</v>
      </c>
      <c r="E212" s="192">
        <v>41000</v>
      </c>
      <c r="F212" s="231">
        <v>41061</v>
      </c>
      <c r="G212" s="231">
        <v>41061</v>
      </c>
    </row>
    <row r="213" spans="1:7" x14ac:dyDescent="0.2">
      <c r="A213" s="550"/>
      <c r="B213" s="331" t="s">
        <v>449</v>
      </c>
      <c r="C213" s="24">
        <v>2000000</v>
      </c>
      <c r="D213" s="192">
        <v>40969</v>
      </c>
      <c r="E213" s="192">
        <v>41000</v>
      </c>
      <c r="F213" s="231">
        <v>41061</v>
      </c>
      <c r="G213" s="231">
        <v>41061</v>
      </c>
    </row>
    <row r="214" spans="1:7" x14ac:dyDescent="0.2">
      <c r="A214" s="550"/>
      <c r="B214" s="331" t="s">
        <v>269</v>
      </c>
      <c r="C214" s="24">
        <v>2000000</v>
      </c>
      <c r="D214" s="192">
        <v>40969</v>
      </c>
      <c r="E214" s="192">
        <v>41000</v>
      </c>
      <c r="F214" s="231">
        <v>41061</v>
      </c>
      <c r="G214" s="231">
        <v>41061</v>
      </c>
    </row>
    <row r="215" spans="1:7" x14ac:dyDescent="0.2">
      <c r="A215" s="548" t="s">
        <v>335</v>
      </c>
      <c r="B215" s="111"/>
      <c r="C215" s="118">
        <f>SUM(C216:C223)</f>
        <v>14000000</v>
      </c>
      <c r="D215" s="150"/>
      <c r="E215" s="150"/>
      <c r="F215" s="150"/>
      <c r="G215" s="150"/>
    </row>
    <row r="216" spans="1:7" x14ac:dyDescent="0.2">
      <c r="A216" s="551"/>
      <c r="B216" s="331" t="s">
        <v>450</v>
      </c>
      <c r="C216" s="24">
        <v>7000000</v>
      </c>
      <c r="D216" s="182">
        <v>41122</v>
      </c>
      <c r="E216" s="192">
        <v>41153</v>
      </c>
      <c r="F216" s="182">
        <v>41183</v>
      </c>
      <c r="G216" s="182">
        <v>41183</v>
      </c>
    </row>
    <row r="217" spans="1:7" ht="25.5" x14ac:dyDescent="0.2">
      <c r="A217" s="551"/>
      <c r="B217" s="331" t="s">
        <v>444</v>
      </c>
      <c r="C217" s="24">
        <v>1100000</v>
      </c>
      <c r="D217" s="192">
        <v>40969</v>
      </c>
      <c r="E217" s="192">
        <v>41000</v>
      </c>
      <c r="F217" s="231">
        <v>41061</v>
      </c>
      <c r="G217" s="231">
        <v>41061</v>
      </c>
    </row>
    <row r="218" spans="1:7" ht="25.5" x14ac:dyDescent="0.2">
      <c r="A218" s="551"/>
      <c r="B218" s="331" t="s">
        <v>445</v>
      </c>
      <c r="C218" s="24">
        <v>1000000</v>
      </c>
      <c r="D218" s="192">
        <v>40969</v>
      </c>
      <c r="E218" s="192">
        <v>41000</v>
      </c>
      <c r="F218" s="231">
        <v>41061</v>
      </c>
      <c r="G218" s="231">
        <v>41061</v>
      </c>
    </row>
    <row r="219" spans="1:7" ht="25.5" x14ac:dyDescent="0.2">
      <c r="A219" s="551"/>
      <c r="B219" s="306" t="s">
        <v>446</v>
      </c>
      <c r="C219" s="24">
        <v>1000000</v>
      </c>
      <c r="D219" s="192">
        <v>40969</v>
      </c>
      <c r="E219" s="192">
        <v>41000</v>
      </c>
      <c r="F219" s="231">
        <v>41061</v>
      </c>
      <c r="G219" s="231">
        <v>41061</v>
      </c>
    </row>
    <row r="220" spans="1:7" x14ac:dyDescent="0.2">
      <c r="A220" s="551"/>
      <c r="B220" s="331" t="s">
        <v>447</v>
      </c>
      <c r="C220" s="24">
        <v>1000000</v>
      </c>
      <c r="D220" s="192">
        <v>40969</v>
      </c>
      <c r="E220" s="192">
        <v>41000</v>
      </c>
      <c r="F220" s="231">
        <v>41061</v>
      </c>
      <c r="G220" s="231">
        <v>41061</v>
      </c>
    </row>
    <row r="221" spans="1:7" x14ac:dyDescent="0.2">
      <c r="A221" s="551"/>
      <c r="B221" s="331" t="s">
        <v>448</v>
      </c>
      <c r="C221" s="24">
        <v>1000000</v>
      </c>
      <c r="D221" s="192">
        <v>40969</v>
      </c>
      <c r="E221" s="192">
        <v>41000</v>
      </c>
      <c r="F221" s="231">
        <v>41061</v>
      </c>
      <c r="G221" s="231">
        <v>41061</v>
      </c>
    </row>
    <row r="222" spans="1:7" x14ac:dyDescent="0.2">
      <c r="A222" s="551"/>
      <c r="B222" s="331" t="s">
        <v>449</v>
      </c>
      <c r="C222" s="24">
        <v>950000</v>
      </c>
      <c r="D222" s="192">
        <v>40969</v>
      </c>
      <c r="E222" s="192">
        <v>41000</v>
      </c>
      <c r="F222" s="231">
        <v>41061</v>
      </c>
      <c r="G222" s="231">
        <v>41061</v>
      </c>
    </row>
    <row r="223" spans="1:7" x14ac:dyDescent="0.2">
      <c r="A223" s="549"/>
      <c r="B223" s="331" t="s">
        <v>269</v>
      </c>
      <c r="C223" s="24">
        <v>950000</v>
      </c>
      <c r="D223" s="192">
        <v>40969</v>
      </c>
      <c r="E223" s="192">
        <v>41000</v>
      </c>
      <c r="F223" s="231">
        <v>41061</v>
      </c>
      <c r="G223" s="231">
        <v>41061</v>
      </c>
    </row>
    <row r="224" spans="1:7" x14ac:dyDescent="0.2">
      <c r="A224" s="183" t="s">
        <v>1024</v>
      </c>
      <c r="B224" s="111" t="s">
        <v>244</v>
      </c>
      <c r="C224" s="118">
        <v>22000000</v>
      </c>
      <c r="D224" s="192">
        <v>41061</v>
      </c>
      <c r="E224" s="192">
        <v>41091</v>
      </c>
      <c r="F224" s="192">
        <v>41122</v>
      </c>
      <c r="G224" s="192">
        <v>41122</v>
      </c>
    </row>
    <row r="225" spans="1:24" ht="25.5" x14ac:dyDescent="0.2">
      <c r="A225" s="51" t="s">
        <v>336</v>
      </c>
      <c r="B225" s="162" t="s">
        <v>432</v>
      </c>
      <c r="C225" s="179">
        <v>72000000</v>
      </c>
      <c r="D225" s="192">
        <v>40969</v>
      </c>
      <c r="E225" s="192">
        <v>41000</v>
      </c>
      <c r="F225" s="231">
        <v>41030</v>
      </c>
      <c r="G225" s="192">
        <v>41334</v>
      </c>
    </row>
    <row r="226" spans="1:24" ht="51" x14ac:dyDescent="0.2">
      <c r="A226" s="51" t="s">
        <v>337</v>
      </c>
      <c r="B226" s="106" t="s">
        <v>451</v>
      </c>
      <c r="C226" s="179">
        <v>25000000</v>
      </c>
      <c r="D226" s="121">
        <v>40909</v>
      </c>
      <c r="E226" s="192">
        <v>40969</v>
      </c>
      <c r="F226" s="192">
        <v>40969</v>
      </c>
      <c r="G226" s="231">
        <v>41244</v>
      </c>
    </row>
    <row r="227" spans="1:24" ht="25.5" x14ac:dyDescent="0.2">
      <c r="A227" s="51" t="s">
        <v>338</v>
      </c>
      <c r="B227" s="106" t="s">
        <v>452</v>
      </c>
      <c r="C227" s="179">
        <v>18000000</v>
      </c>
      <c r="D227" s="192">
        <v>40969</v>
      </c>
      <c r="E227" s="192">
        <v>41000</v>
      </c>
      <c r="F227" s="231">
        <v>41030</v>
      </c>
      <c r="G227" s="192">
        <v>41334</v>
      </c>
    </row>
    <row r="228" spans="1:24" x14ac:dyDescent="0.2">
      <c r="A228" s="116" t="s">
        <v>371</v>
      </c>
      <c r="B228" s="16"/>
      <c r="C228" s="40">
        <f>C229+C230+C231+C232</f>
        <v>60000000</v>
      </c>
      <c r="D228" s="153"/>
      <c r="E228" s="153"/>
      <c r="F228" s="153"/>
      <c r="G228" s="153"/>
    </row>
    <row r="229" spans="1:24" x14ac:dyDescent="0.2">
      <c r="A229" s="539" t="s">
        <v>1025</v>
      </c>
      <c r="B229" s="163" t="s">
        <v>1026</v>
      </c>
      <c r="C229" s="22">
        <v>30000000</v>
      </c>
      <c r="D229" s="231">
        <v>41061</v>
      </c>
      <c r="E229" s="231">
        <v>41091</v>
      </c>
      <c r="F229" s="231">
        <v>41091</v>
      </c>
      <c r="G229" s="120">
        <v>41395</v>
      </c>
    </row>
    <row r="230" spans="1:24" x14ac:dyDescent="0.2">
      <c r="A230" s="539"/>
      <c r="B230" s="163" t="s">
        <v>969</v>
      </c>
      <c r="C230" s="22">
        <v>10000000</v>
      </c>
      <c r="D230" s="231">
        <v>41061</v>
      </c>
      <c r="E230" s="231">
        <v>41061</v>
      </c>
      <c r="F230" s="231">
        <v>41061</v>
      </c>
      <c r="G230" s="120">
        <v>41365</v>
      </c>
    </row>
    <row r="231" spans="1:24" x14ac:dyDescent="0.2">
      <c r="A231" s="539"/>
      <c r="B231" s="163" t="s">
        <v>247</v>
      </c>
      <c r="C231" s="22">
        <v>10000000</v>
      </c>
      <c r="D231" s="231">
        <v>41061</v>
      </c>
      <c r="E231" s="231">
        <v>41061</v>
      </c>
      <c r="F231" s="231">
        <v>41061</v>
      </c>
      <c r="G231" s="120">
        <v>41365</v>
      </c>
    </row>
    <row r="232" spans="1:24" x14ac:dyDescent="0.2">
      <c r="A232" s="539"/>
      <c r="B232" s="163" t="s">
        <v>244</v>
      </c>
      <c r="C232" s="22">
        <v>10000000</v>
      </c>
      <c r="D232" s="231">
        <v>41091</v>
      </c>
      <c r="E232" s="231">
        <v>41091</v>
      </c>
      <c r="F232" s="182">
        <v>41122</v>
      </c>
      <c r="G232" s="120">
        <v>41426</v>
      </c>
    </row>
    <row r="233" spans="1:24" ht="25.5" x14ac:dyDescent="0.2">
      <c r="A233" s="116" t="s">
        <v>391</v>
      </c>
      <c r="B233" s="16"/>
      <c r="C233" s="40">
        <f>C234+C236+C237</f>
        <v>25750000</v>
      </c>
      <c r="D233" s="153"/>
      <c r="E233" s="153"/>
      <c r="F233" s="153"/>
      <c r="G233" s="153"/>
    </row>
    <row r="234" spans="1:24" ht="76.5" x14ac:dyDescent="0.2">
      <c r="A234" s="89" t="s">
        <v>393</v>
      </c>
      <c r="B234" s="162" t="s">
        <v>1027</v>
      </c>
      <c r="C234" s="53">
        <v>17500000</v>
      </c>
      <c r="D234" s="192">
        <v>40940</v>
      </c>
      <c r="E234" s="192">
        <v>40969</v>
      </c>
      <c r="F234" s="192">
        <v>40969</v>
      </c>
      <c r="G234" s="231">
        <v>41061</v>
      </c>
    </row>
    <row r="235" spans="1:24" ht="76.5" x14ac:dyDescent="0.2">
      <c r="A235" s="89" t="s">
        <v>393</v>
      </c>
      <c r="B235" s="162" t="s">
        <v>1027</v>
      </c>
      <c r="C235" s="53">
        <v>17500000</v>
      </c>
      <c r="D235" s="231">
        <v>41091</v>
      </c>
      <c r="E235" s="231">
        <v>41091</v>
      </c>
      <c r="F235" s="231">
        <v>41091</v>
      </c>
      <c r="G235" s="120">
        <v>41275</v>
      </c>
    </row>
    <row r="236" spans="1:24" ht="38.25" x14ac:dyDescent="0.2">
      <c r="A236" s="90" t="s">
        <v>397</v>
      </c>
      <c r="B236" s="163" t="s">
        <v>240</v>
      </c>
      <c r="C236" s="22">
        <v>2750000</v>
      </c>
      <c r="D236" s="192">
        <v>40969</v>
      </c>
      <c r="E236" s="192">
        <v>40969</v>
      </c>
      <c r="F236" s="192">
        <v>41000</v>
      </c>
      <c r="G236" s="231">
        <v>41061</v>
      </c>
    </row>
    <row r="237" spans="1:24" ht="25.5" x14ac:dyDescent="0.2">
      <c r="A237" s="87" t="s">
        <v>398</v>
      </c>
      <c r="B237" s="163" t="s">
        <v>240</v>
      </c>
      <c r="C237" s="24">
        <v>5500000</v>
      </c>
      <c r="D237" s="231">
        <v>41030</v>
      </c>
      <c r="E237" s="231">
        <v>41061</v>
      </c>
      <c r="F237" s="231">
        <v>41061</v>
      </c>
      <c r="G237" s="192">
        <v>41122</v>
      </c>
    </row>
    <row r="240" spans="1:24" x14ac:dyDescent="0.2">
      <c r="A240" s="540"/>
      <c r="B240" s="540"/>
      <c r="C240" s="540"/>
      <c r="D240" s="540"/>
      <c r="E240" s="540"/>
      <c r="F240" s="540"/>
      <c r="G240" s="540"/>
      <c r="H240" s="91"/>
      <c r="I240" s="91"/>
      <c r="J240" s="91"/>
      <c r="K240" s="91"/>
      <c r="L240" s="91"/>
      <c r="M240" s="91"/>
      <c r="N240" s="91"/>
      <c r="O240" s="91"/>
      <c r="P240" s="91"/>
      <c r="Q240" s="91"/>
      <c r="R240" s="91"/>
      <c r="S240" s="91"/>
      <c r="T240" s="91"/>
      <c r="U240" s="91"/>
      <c r="V240" s="91"/>
      <c r="W240" s="91"/>
      <c r="X240" s="91"/>
    </row>
    <row r="241" spans="1:24" x14ac:dyDescent="0.2">
      <c r="A241" s="541"/>
      <c r="B241" s="541"/>
      <c r="C241" s="541"/>
      <c r="D241" s="541"/>
      <c r="E241" s="541"/>
      <c r="F241" s="541"/>
      <c r="G241" s="541"/>
      <c r="H241" s="92"/>
      <c r="I241" s="92"/>
      <c r="J241" s="92"/>
      <c r="K241" s="92"/>
      <c r="L241" s="92"/>
      <c r="M241" s="92"/>
      <c r="N241" s="92"/>
      <c r="O241" s="92"/>
      <c r="P241" s="92"/>
      <c r="Q241" s="92"/>
      <c r="R241" s="92"/>
      <c r="S241" s="92"/>
      <c r="T241" s="92"/>
      <c r="U241" s="92"/>
      <c r="V241" s="92"/>
      <c r="W241" s="92"/>
      <c r="X241" s="92"/>
    </row>
  </sheetData>
  <mergeCells count="16">
    <mergeCell ref="A229:A232"/>
    <mergeCell ref="A240:G240"/>
    <mergeCell ref="A241:G241"/>
    <mergeCell ref="A185:A188"/>
    <mergeCell ref="A189:A192"/>
    <mergeCell ref="A203:A204"/>
    <mergeCell ref="A205:A214"/>
    <mergeCell ref="A215:A223"/>
    <mergeCell ref="A18:A28"/>
    <mergeCell ref="A48:A53"/>
    <mergeCell ref="A54:A60"/>
    <mergeCell ref="A2:G2"/>
    <mergeCell ref="A3:G3"/>
    <mergeCell ref="A4:G4"/>
    <mergeCell ref="B6:D6"/>
    <mergeCell ref="E6:G6"/>
  </mergeCells>
  <pageMargins left="0.51181102362204722" right="0.51181102362204722" top="0.55118110236220474" bottom="0.55118110236220474" header="0.31496062992125984" footer="0.31496062992125984"/>
  <pageSetup scale="80"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2:I223"/>
  <sheetViews>
    <sheetView workbookViewId="0">
      <selection activeCell="H17" sqref="H17"/>
    </sheetView>
  </sheetViews>
  <sheetFormatPr baseColWidth="10" defaultRowHeight="12.75" x14ac:dyDescent="0.2"/>
  <cols>
    <col min="1" max="1" width="63.7109375" style="363" customWidth="1"/>
    <col min="2" max="2" width="20.7109375" style="363" customWidth="1"/>
    <col min="3" max="3" width="18.7109375" style="375" customWidth="1"/>
    <col min="4" max="7" width="13.7109375" style="157" customWidth="1"/>
    <col min="8" max="8" width="15.140625" style="157" bestFit="1" customWidth="1"/>
    <col min="9" max="9" width="14.140625" style="157" bestFit="1" customWidth="1"/>
    <col min="10" max="229" width="11.42578125" style="157"/>
    <col min="230" max="230" width="62.85546875" style="157" customWidth="1"/>
    <col min="231" max="231" width="22.28515625" style="157" customWidth="1"/>
    <col min="232" max="232" width="18.140625" style="157" customWidth="1"/>
    <col min="233" max="233" width="16.85546875" style="157" customWidth="1"/>
    <col min="234" max="234" width="13.42578125" style="157" customWidth="1"/>
    <col min="235" max="235" width="11.7109375" style="157" customWidth="1"/>
    <col min="236" max="236" width="13" style="157" customWidth="1"/>
    <col min="237" max="237" width="13.42578125" style="157" bestFit="1" customWidth="1"/>
    <col min="238" max="485" width="11.42578125" style="157"/>
    <col min="486" max="486" width="62.85546875" style="157" customWidth="1"/>
    <col min="487" max="487" width="22.28515625" style="157" customWidth="1"/>
    <col min="488" max="488" width="18.140625" style="157" customWidth="1"/>
    <col min="489" max="489" width="16.85546875" style="157" customWidth="1"/>
    <col min="490" max="490" width="13.42578125" style="157" customWidth="1"/>
    <col min="491" max="491" width="11.7109375" style="157" customWidth="1"/>
    <col min="492" max="492" width="13" style="157" customWidth="1"/>
    <col min="493" max="493" width="13.42578125" style="157" bestFit="1" customWidth="1"/>
    <col min="494" max="741" width="11.42578125" style="157"/>
    <col min="742" max="742" width="62.85546875" style="157" customWidth="1"/>
    <col min="743" max="743" width="22.28515625" style="157" customWidth="1"/>
    <col min="744" max="744" width="18.140625" style="157" customWidth="1"/>
    <col min="745" max="745" width="16.85546875" style="157" customWidth="1"/>
    <col min="746" max="746" width="13.42578125" style="157" customWidth="1"/>
    <col min="747" max="747" width="11.7109375" style="157" customWidth="1"/>
    <col min="748" max="748" width="13" style="157" customWidth="1"/>
    <col min="749" max="749" width="13.42578125" style="157" bestFit="1" customWidth="1"/>
    <col min="750" max="997" width="11.42578125" style="157"/>
    <col min="998" max="998" width="62.85546875" style="157" customWidth="1"/>
    <col min="999" max="999" width="22.28515625" style="157" customWidth="1"/>
    <col min="1000" max="1000" width="18.140625" style="157" customWidth="1"/>
    <col min="1001" max="1001" width="16.85546875" style="157" customWidth="1"/>
    <col min="1002" max="1002" width="13.42578125" style="157" customWidth="1"/>
    <col min="1003" max="1003" width="11.7109375" style="157" customWidth="1"/>
    <col min="1004" max="1004" width="13" style="157" customWidth="1"/>
    <col min="1005" max="1005" width="13.42578125" style="157" bestFit="1" customWidth="1"/>
    <col min="1006" max="1253" width="11.42578125" style="157"/>
    <col min="1254" max="1254" width="62.85546875" style="157" customWidth="1"/>
    <col min="1255" max="1255" width="22.28515625" style="157" customWidth="1"/>
    <col min="1256" max="1256" width="18.140625" style="157" customWidth="1"/>
    <col min="1257" max="1257" width="16.85546875" style="157" customWidth="1"/>
    <col min="1258" max="1258" width="13.42578125" style="157" customWidth="1"/>
    <col min="1259" max="1259" width="11.7109375" style="157" customWidth="1"/>
    <col min="1260" max="1260" width="13" style="157" customWidth="1"/>
    <col min="1261" max="1261" width="13.42578125" style="157" bestFit="1" customWidth="1"/>
    <col min="1262" max="1509" width="11.42578125" style="157"/>
    <col min="1510" max="1510" width="62.85546875" style="157" customWidth="1"/>
    <col min="1511" max="1511" width="22.28515625" style="157" customWidth="1"/>
    <col min="1512" max="1512" width="18.140625" style="157" customWidth="1"/>
    <col min="1513" max="1513" width="16.85546875" style="157" customWidth="1"/>
    <col min="1514" max="1514" width="13.42578125" style="157" customWidth="1"/>
    <col min="1515" max="1515" width="11.7109375" style="157" customWidth="1"/>
    <col min="1516" max="1516" width="13" style="157" customWidth="1"/>
    <col min="1517" max="1517" width="13.42578125" style="157" bestFit="1" customWidth="1"/>
    <col min="1518" max="1765" width="11.42578125" style="157"/>
    <col min="1766" max="1766" width="62.85546875" style="157" customWidth="1"/>
    <col min="1767" max="1767" width="22.28515625" style="157" customWidth="1"/>
    <col min="1768" max="1768" width="18.140625" style="157" customWidth="1"/>
    <col min="1769" max="1769" width="16.85546875" style="157" customWidth="1"/>
    <col min="1770" max="1770" width="13.42578125" style="157" customWidth="1"/>
    <col min="1771" max="1771" width="11.7109375" style="157" customWidth="1"/>
    <col min="1772" max="1772" width="13" style="157" customWidth="1"/>
    <col min="1773" max="1773" width="13.42578125" style="157" bestFit="1" customWidth="1"/>
    <col min="1774" max="2021" width="11.42578125" style="157"/>
    <col min="2022" max="2022" width="62.85546875" style="157" customWidth="1"/>
    <col min="2023" max="2023" width="22.28515625" style="157" customWidth="1"/>
    <col min="2024" max="2024" width="18.140625" style="157" customWidth="1"/>
    <col min="2025" max="2025" width="16.85546875" style="157" customWidth="1"/>
    <col min="2026" max="2026" width="13.42578125" style="157" customWidth="1"/>
    <col min="2027" max="2027" width="11.7109375" style="157" customWidth="1"/>
    <col min="2028" max="2028" width="13" style="157" customWidth="1"/>
    <col min="2029" max="2029" width="13.42578125" style="157" bestFit="1" customWidth="1"/>
    <col min="2030" max="2277" width="11.42578125" style="157"/>
    <col min="2278" max="2278" width="62.85546875" style="157" customWidth="1"/>
    <col min="2279" max="2279" width="22.28515625" style="157" customWidth="1"/>
    <col min="2280" max="2280" width="18.140625" style="157" customWidth="1"/>
    <col min="2281" max="2281" width="16.85546875" style="157" customWidth="1"/>
    <col min="2282" max="2282" width="13.42578125" style="157" customWidth="1"/>
    <col min="2283" max="2283" width="11.7109375" style="157" customWidth="1"/>
    <col min="2284" max="2284" width="13" style="157" customWidth="1"/>
    <col min="2285" max="2285" width="13.42578125" style="157" bestFit="1" customWidth="1"/>
    <col min="2286" max="2533" width="11.42578125" style="157"/>
    <col min="2534" max="2534" width="62.85546875" style="157" customWidth="1"/>
    <col min="2535" max="2535" width="22.28515625" style="157" customWidth="1"/>
    <col min="2536" max="2536" width="18.140625" style="157" customWidth="1"/>
    <col min="2537" max="2537" width="16.85546875" style="157" customWidth="1"/>
    <col min="2538" max="2538" width="13.42578125" style="157" customWidth="1"/>
    <col min="2539" max="2539" width="11.7109375" style="157" customWidth="1"/>
    <col min="2540" max="2540" width="13" style="157" customWidth="1"/>
    <col min="2541" max="2541" width="13.42578125" style="157" bestFit="1" customWidth="1"/>
    <col min="2542" max="2789" width="11.42578125" style="157"/>
    <col min="2790" max="2790" width="62.85546875" style="157" customWidth="1"/>
    <col min="2791" max="2791" width="22.28515625" style="157" customWidth="1"/>
    <col min="2792" max="2792" width="18.140625" style="157" customWidth="1"/>
    <col min="2793" max="2793" width="16.85546875" style="157" customWidth="1"/>
    <col min="2794" max="2794" width="13.42578125" style="157" customWidth="1"/>
    <col min="2795" max="2795" width="11.7109375" style="157" customWidth="1"/>
    <col min="2796" max="2796" width="13" style="157" customWidth="1"/>
    <col min="2797" max="2797" width="13.42578125" style="157" bestFit="1" customWidth="1"/>
    <col min="2798" max="3045" width="11.42578125" style="157"/>
    <col min="3046" max="3046" width="62.85546875" style="157" customWidth="1"/>
    <col min="3047" max="3047" width="22.28515625" style="157" customWidth="1"/>
    <col min="3048" max="3048" width="18.140625" style="157" customWidth="1"/>
    <col min="3049" max="3049" width="16.85546875" style="157" customWidth="1"/>
    <col min="3050" max="3050" width="13.42578125" style="157" customWidth="1"/>
    <col min="3051" max="3051" width="11.7109375" style="157" customWidth="1"/>
    <col min="3052" max="3052" width="13" style="157" customWidth="1"/>
    <col min="3053" max="3053" width="13.42578125" style="157" bestFit="1" customWidth="1"/>
    <col min="3054" max="3301" width="11.42578125" style="157"/>
    <col min="3302" max="3302" width="62.85546875" style="157" customWidth="1"/>
    <col min="3303" max="3303" width="22.28515625" style="157" customWidth="1"/>
    <col min="3304" max="3304" width="18.140625" style="157" customWidth="1"/>
    <col min="3305" max="3305" width="16.85546875" style="157" customWidth="1"/>
    <col min="3306" max="3306" width="13.42578125" style="157" customWidth="1"/>
    <col min="3307" max="3307" width="11.7109375" style="157" customWidth="1"/>
    <col min="3308" max="3308" width="13" style="157" customWidth="1"/>
    <col min="3309" max="3309" width="13.42578125" style="157" bestFit="1" customWidth="1"/>
    <col min="3310" max="3557" width="11.42578125" style="157"/>
    <col min="3558" max="3558" width="62.85546875" style="157" customWidth="1"/>
    <col min="3559" max="3559" width="22.28515625" style="157" customWidth="1"/>
    <col min="3560" max="3560" width="18.140625" style="157" customWidth="1"/>
    <col min="3561" max="3561" width="16.85546875" style="157" customWidth="1"/>
    <col min="3562" max="3562" width="13.42578125" style="157" customWidth="1"/>
    <col min="3563" max="3563" width="11.7109375" style="157" customWidth="1"/>
    <col min="3564" max="3564" width="13" style="157" customWidth="1"/>
    <col min="3565" max="3565" width="13.42578125" style="157" bestFit="1" customWidth="1"/>
    <col min="3566" max="3813" width="11.42578125" style="157"/>
    <col min="3814" max="3814" width="62.85546875" style="157" customWidth="1"/>
    <col min="3815" max="3815" width="22.28515625" style="157" customWidth="1"/>
    <col min="3816" max="3816" width="18.140625" style="157" customWidth="1"/>
    <col min="3817" max="3817" width="16.85546875" style="157" customWidth="1"/>
    <col min="3818" max="3818" width="13.42578125" style="157" customWidth="1"/>
    <col min="3819" max="3819" width="11.7109375" style="157" customWidth="1"/>
    <col min="3820" max="3820" width="13" style="157" customWidth="1"/>
    <col min="3821" max="3821" width="13.42578125" style="157" bestFit="1" customWidth="1"/>
    <col min="3822" max="4069" width="11.42578125" style="157"/>
    <col min="4070" max="4070" width="62.85546875" style="157" customWidth="1"/>
    <col min="4071" max="4071" width="22.28515625" style="157" customWidth="1"/>
    <col min="4072" max="4072" width="18.140625" style="157" customWidth="1"/>
    <col min="4073" max="4073" width="16.85546875" style="157" customWidth="1"/>
    <col min="4074" max="4074" width="13.42578125" style="157" customWidth="1"/>
    <col min="4075" max="4075" width="11.7109375" style="157" customWidth="1"/>
    <col min="4076" max="4076" width="13" style="157" customWidth="1"/>
    <col min="4077" max="4077" width="13.42578125" style="157" bestFit="1" customWidth="1"/>
    <col min="4078" max="4325" width="11.42578125" style="157"/>
    <col min="4326" max="4326" width="62.85546875" style="157" customWidth="1"/>
    <col min="4327" max="4327" width="22.28515625" style="157" customWidth="1"/>
    <col min="4328" max="4328" width="18.140625" style="157" customWidth="1"/>
    <col min="4329" max="4329" width="16.85546875" style="157" customWidth="1"/>
    <col min="4330" max="4330" width="13.42578125" style="157" customWidth="1"/>
    <col min="4331" max="4331" width="11.7109375" style="157" customWidth="1"/>
    <col min="4332" max="4332" width="13" style="157" customWidth="1"/>
    <col min="4333" max="4333" width="13.42578125" style="157" bestFit="1" customWidth="1"/>
    <col min="4334" max="4581" width="11.42578125" style="157"/>
    <col min="4582" max="4582" width="62.85546875" style="157" customWidth="1"/>
    <col min="4583" max="4583" width="22.28515625" style="157" customWidth="1"/>
    <col min="4584" max="4584" width="18.140625" style="157" customWidth="1"/>
    <col min="4585" max="4585" width="16.85546875" style="157" customWidth="1"/>
    <col min="4586" max="4586" width="13.42578125" style="157" customWidth="1"/>
    <col min="4587" max="4587" width="11.7109375" style="157" customWidth="1"/>
    <col min="4588" max="4588" width="13" style="157" customWidth="1"/>
    <col min="4589" max="4589" width="13.42578125" style="157" bestFit="1" customWidth="1"/>
    <col min="4590" max="4837" width="11.42578125" style="157"/>
    <col min="4838" max="4838" width="62.85546875" style="157" customWidth="1"/>
    <col min="4839" max="4839" width="22.28515625" style="157" customWidth="1"/>
    <col min="4840" max="4840" width="18.140625" style="157" customWidth="1"/>
    <col min="4841" max="4841" width="16.85546875" style="157" customWidth="1"/>
    <col min="4842" max="4842" width="13.42578125" style="157" customWidth="1"/>
    <col min="4843" max="4843" width="11.7109375" style="157" customWidth="1"/>
    <col min="4844" max="4844" width="13" style="157" customWidth="1"/>
    <col min="4845" max="4845" width="13.42578125" style="157" bestFit="1" customWidth="1"/>
    <col min="4846" max="5093" width="11.42578125" style="157"/>
    <col min="5094" max="5094" width="62.85546875" style="157" customWidth="1"/>
    <col min="5095" max="5095" width="22.28515625" style="157" customWidth="1"/>
    <col min="5096" max="5096" width="18.140625" style="157" customWidth="1"/>
    <col min="5097" max="5097" width="16.85546875" style="157" customWidth="1"/>
    <col min="5098" max="5098" width="13.42578125" style="157" customWidth="1"/>
    <col min="5099" max="5099" width="11.7109375" style="157" customWidth="1"/>
    <col min="5100" max="5100" width="13" style="157" customWidth="1"/>
    <col min="5101" max="5101" width="13.42578125" style="157" bestFit="1" customWidth="1"/>
    <col min="5102" max="5349" width="11.42578125" style="157"/>
    <col min="5350" max="5350" width="62.85546875" style="157" customWidth="1"/>
    <col min="5351" max="5351" width="22.28515625" style="157" customWidth="1"/>
    <col min="5352" max="5352" width="18.140625" style="157" customWidth="1"/>
    <col min="5353" max="5353" width="16.85546875" style="157" customWidth="1"/>
    <col min="5354" max="5354" width="13.42578125" style="157" customWidth="1"/>
    <col min="5355" max="5355" width="11.7109375" style="157" customWidth="1"/>
    <col min="5356" max="5356" width="13" style="157" customWidth="1"/>
    <col min="5357" max="5357" width="13.42578125" style="157" bestFit="1" customWidth="1"/>
    <col min="5358" max="5605" width="11.42578125" style="157"/>
    <col min="5606" max="5606" width="62.85546875" style="157" customWidth="1"/>
    <col min="5607" max="5607" width="22.28515625" style="157" customWidth="1"/>
    <col min="5608" max="5608" width="18.140625" style="157" customWidth="1"/>
    <col min="5609" max="5609" width="16.85546875" style="157" customWidth="1"/>
    <col min="5610" max="5610" width="13.42578125" style="157" customWidth="1"/>
    <col min="5611" max="5611" width="11.7109375" style="157" customWidth="1"/>
    <col min="5612" max="5612" width="13" style="157" customWidth="1"/>
    <col min="5613" max="5613" width="13.42578125" style="157" bestFit="1" customWidth="1"/>
    <col min="5614" max="5861" width="11.42578125" style="157"/>
    <col min="5862" max="5862" width="62.85546875" style="157" customWidth="1"/>
    <col min="5863" max="5863" width="22.28515625" style="157" customWidth="1"/>
    <col min="5864" max="5864" width="18.140625" style="157" customWidth="1"/>
    <col min="5865" max="5865" width="16.85546875" style="157" customWidth="1"/>
    <col min="5866" max="5866" width="13.42578125" style="157" customWidth="1"/>
    <col min="5867" max="5867" width="11.7109375" style="157" customWidth="1"/>
    <col min="5868" max="5868" width="13" style="157" customWidth="1"/>
    <col min="5869" max="5869" width="13.42578125" style="157" bestFit="1" customWidth="1"/>
    <col min="5870" max="6117" width="11.42578125" style="157"/>
    <col min="6118" max="6118" width="62.85546875" style="157" customWidth="1"/>
    <col min="6119" max="6119" width="22.28515625" style="157" customWidth="1"/>
    <col min="6120" max="6120" width="18.140625" style="157" customWidth="1"/>
    <col min="6121" max="6121" width="16.85546875" style="157" customWidth="1"/>
    <col min="6122" max="6122" width="13.42578125" style="157" customWidth="1"/>
    <col min="6123" max="6123" width="11.7109375" style="157" customWidth="1"/>
    <col min="6124" max="6124" width="13" style="157" customWidth="1"/>
    <col min="6125" max="6125" width="13.42578125" style="157" bestFit="1" customWidth="1"/>
    <col min="6126" max="6373" width="11.42578125" style="157"/>
    <col min="6374" max="6374" width="62.85546875" style="157" customWidth="1"/>
    <col min="6375" max="6375" width="22.28515625" style="157" customWidth="1"/>
    <col min="6376" max="6376" width="18.140625" style="157" customWidth="1"/>
    <col min="6377" max="6377" width="16.85546875" style="157" customWidth="1"/>
    <col min="6378" max="6378" width="13.42578125" style="157" customWidth="1"/>
    <col min="6379" max="6379" width="11.7109375" style="157" customWidth="1"/>
    <col min="6380" max="6380" width="13" style="157" customWidth="1"/>
    <col min="6381" max="6381" width="13.42578125" style="157" bestFit="1" customWidth="1"/>
    <col min="6382" max="6629" width="11.42578125" style="157"/>
    <col min="6630" max="6630" width="62.85546875" style="157" customWidth="1"/>
    <col min="6631" max="6631" width="22.28515625" style="157" customWidth="1"/>
    <col min="6632" max="6632" width="18.140625" style="157" customWidth="1"/>
    <col min="6633" max="6633" width="16.85546875" style="157" customWidth="1"/>
    <col min="6634" max="6634" width="13.42578125" style="157" customWidth="1"/>
    <col min="6635" max="6635" width="11.7109375" style="157" customWidth="1"/>
    <col min="6636" max="6636" width="13" style="157" customWidth="1"/>
    <col min="6637" max="6637" width="13.42578125" style="157" bestFit="1" customWidth="1"/>
    <col min="6638" max="6885" width="11.42578125" style="157"/>
    <col min="6886" max="6886" width="62.85546875" style="157" customWidth="1"/>
    <col min="6887" max="6887" width="22.28515625" style="157" customWidth="1"/>
    <col min="6888" max="6888" width="18.140625" style="157" customWidth="1"/>
    <col min="6889" max="6889" width="16.85546875" style="157" customWidth="1"/>
    <col min="6890" max="6890" width="13.42578125" style="157" customWidth="1"/>
    <col min="6891" max="6891" width="11.7109375" style="157" customWidth="1"/>
    <col min="6892" max="6892" width="13" style="157" customWidth="1"/>
    <col min="6893" max="6893" width="13.42578125" style="157" bestFit="1" customWidth="1"/>
    <col min="6894" max="7141" width="11.42578125" style="157"/>
    <col min="7142" max="7142" width="62.85546875" style="157" customWidth="1"/>
    <col min="7143" max="7143" width="22.28515625" style="157" customWidth="1"/>
    <col min="7144" max="7144" width="18.140625" style="157" customWidth="1"/>
    <col min="7145" max="7145" width="16.85546875" style="157" customWidth="1"/>
    <col min="7146" max="7146" width="13.42578125" style="157" customWidth="1"/>
    <col min="7147" max="7147" width="11.7109375" style="157" customWidth="1"/>
    <col min="7148" max="7148" width="13" style="157" customWidth="1"/>
    <col min="7149" max="7149" width="13.42578125" style="157" bestFit="1" customWidth="1"/>
    <col min="7150" max="7397" width="11.42578125" style="157"/>
    <col min="7398" max="7398" width="62.85546875" style="157" customWidth="1"/>
    <col min="7399" max="7399" width="22.28515625" style="157" customWidth="1"/>
    <col min="7400" max="7400" width="18.140625" style="157" customWidth="1"/>
    <col min="7401" max="7401" width="16.85546875" style="157" customWidth="1"/>
    <col min="7402" max="7402" width="13.42578125" style="157" customWidth="1"/>
    <col min="7403" max="7403" width="11.7109375" style="157" customWidth="1"/>
    <col min="7404" max="7404" width="13" style="157" customWidth="1"/>
    <col min="7405" max="7405" width="13.42578125" style="157" bestFit="1" customWidth="1"/>
    <col min="7406" max="7653" width="11.42578125" style="157"/>
    <col min="7654" max="7654" width="62.85546875" style="157" customWidth="1"/>
    <col min="7655" max="7655" width="22.28515625" style="157" customWidth="1"/>
    <col min="7656" max="7656" width="18.140625" style="157" customWidth="1"/>
    <col min="7657" max="7657" width="16.85546875" style="157" customWidth="1"/>
    <col min="7658" max="7658" width="13.42578125" style="157" customWidth="1"/>
    <col min="7659" max="7659" width="11.7109375" style="157" customWidth="1"/>
    <col min="7660" max="7660" width="13" style="157" customWidth="1"/>
    <col min="7661" max="7661" width="13.42578125" style="157" bestFit="1" customWidth="1"/>
    <col min="7662" max="7909" width="11.42578125" style="157"/>
    <col min="7910" max="7910" width="62.85546875" style="157" customWidth="1"/>
    <col min="7911" max="7911" width="22.28515625" style="157" customWidth="1"/>
    <col min="7912" max="7912" width="18.140625" style="157" customWidth="1"/>
    <col min="7913" max="7913" width="16.85546875" style="157" customWidth="1"/>
    <col min="7914" max="7914" width="13.42578125" style="157" customWidth="1"/>
    <col min="7915" max="7915" width="11.7109375" style="157" customWidth="1"/>
    <col min="7916" max="7916" width="13" style="157" customWidth="1"/>
    <col min="7917" max="7917" width="13.42578125" style="157" bestFit="1" customWidth="1"/>
    <col min="7918" max="8165" width="11.42578125" style="157"/>
    <col min="8166" max="8166" width="62.85546875" style="157" customWidth="1"/>
    <col min="8167" max="8167" width="22.28515625" style="157" customWidth="1"/>
    <col min="8168" max="8168" width="18.140625" style="157" customWidth="1"/>
    <col min="8169" max="8169" width="16.85546875" style="157" customWidth="1"/>
    <col min="8170" max="8170" width="13.42578125" style="157" customWidth="1"/>
    <col min="8171" max="8171" width="11.7109375" style="157" customWidth="1"/>
    <col min="8172" max="8172" width="13" style="157" customWidth="1"/>
    <col min="8173" max="8173" width="13.42578125" style="157" bestFit="1" customWidth="1"/>
    <col min="8174" max="8421" width="11.42578125" style="157"/>
    <col min="8422" max="8422" width="62.85546875" style="157" customWidth="1"/>
    <col min="8423" max="8423" width="22.28515625" style="157" customWidth="1"/>
    <col min="8424" max="8424" width="18.140625" style="157" customWidth="1"/>
    <col min="8425" max="8425" width="16.85546875" style="157" customWidth="1"/>
    <col min="8426" max="8426" width="13.42578125" style="157" customWidth="1"/>
    <col min="8427" max="8427" width="11.7109375" style="157" customWidth="1"/>
    <col min="8428" max="8428" width="13" style="157" customWidth="1"/>
    <col min="8429" max="8429" width="13.42578125" style="157" bestFit="1" customWidth="1"/>
    <col min="8430" max="8677" width="11.42578125" style="157"/>
    <col min="8678" max="8678" width="62.85546875" style="157" customWidth="1"/>
    <col min="8679" max="8679" width="22.28515625" style="157" customWidth="1"/>
    <col min="8680" max="8680" width="18.140625" style="157" customWidth="1"/>
    <col min="8681" max="8681" width="16.85546875" style="157" customWidth="1"/>
    <col min="8682" max="8682" width="13.42578125" style="157" customWidth="1"/>
    <col min="8683" max="8683" width="11.7109375" style="157" customWidth="1"/>
    <col min="8684" max="8684" width="13" style="157" customWidth="1"/>
    <col min="8685" max="8685" width="13.42578125" style="157" bestFit="1" customWidth="1"/>
    <col min="8686" max="8933" width="11.42578125" style="157"/>
    <col min="8934" max="8934" width="62.85546875" style="157" customWidth="1"/>
    <col min="8935" max="8935" width="22.28515625" style="157" customWidth="1"/>
    <col min="8936" max="8936" width="18.140625" style="157" customWidth="1"/>
    <col min="8937" max="8937" width="16.85546875" style="157" customWidth="1"/>
    <col min="8938" max="8938" width="13.42578125" style="157" customWidth="1"/>
    <col min="8939" max="8939" width="11.7109375" style="157" customWidth="1"/>
    <col min="8940" max="8940" width="13" style="157" customWidth="1"/>
    <col min="8941" max="8941" width="13.42578125" style="157" bestFit="1" customWidth="1"/>
    <col min="8942" max="9189" width="11.42578125" style="157"/>
    <col min="9190" max="9190" width="62.85546875" style="157" customWidth="1"/>
    <col min="9191" max="9191" width="22.28515625" style="157" customWidth="1"/>
    <col min="9192" max="9192" width="18.140625" style="157" customWidth="1"/>
    <col min="9193" max="9193" width="16.85546875" style="157" customWidth="1"/>
    <col min="9194" max="9194" width="13.42578125" style="157" customWidth="1"/>
    <col min="9195" max="9195" width="11.7109375" style="157" customWidth="1"/>
    <col min="9196" max="9196" width="13" style="157" customWidth="1"/>
    <col min="9197" max="9197" width="13.42578125" style="157" bestFit="1" customWidth="1"/>
    <col min="9198" max="9445" width="11.42578125" style="157"/>
    <col min="9446" max="9446" width="62.85546875" style="157" customWidth="1"/>
    <col min="9447" max="9447" width="22.28515625" style="157" customWidth="1"/>
    <col min="9448" max="9448" width="18.140625" style="157" customWidth="1"/>
    <col min="9449" max="9449" width="16.85546875" style="157" customWidth="1"/>
    <col min="9450" max="9450" width="13.42578125" style="157" customWidth="1"/>
    <col min="9451" max="9451" width="11.7109375" style="157" customWidth="1"/>
    <col min="9452" max="9452" width="13" style="157" customWidth="1"/>
    <col min="9453" max="9453" width="13.42578125" style="157" bestFit="1" customWidth="1"/>
    <col min="9454" max="9701" width="11.42578125" style="157"/>
    <col min="9702" max="9702" width="62.85546875" style="157" customWidth="1"/>
    <col min="9703" max="9703" width="22.28515625" style="157" customWidth="1"/>
    <col min="9704" max="9704" width="18.140625" style="157" customWidth="1"/>
    <col min="9705" max="9705" width="16.85546875" style="157" customWidth="1"/>
    <col min="9706" max="9706" width="13.42578125" style="157" customWidth="1"/>
    <col min="9707" max="9707" width="11.7109375" style="157" customWidth="1"/>
    <col min="9708" max="9708" width="13" style="157" customWidth="1"/>
    <col min="9709" max="9709" width="13.42578125" style="157" bestFit="1" customWidth="1"/>
    <col min="9710" max="9957" width="11.42578125" style="157"/>
    <col min="9958" max="9958" width="62.85546875" style="157" customWidth="1"/>
    <col min="9959" max="9959" width="22.28515625" style="157" customWidth="1"/>
    <col min="9960" max="9960" width="18.140625" style="157" customWidth="1"/>
    <col min="9961" max="9961" width="16.85546875" style="157" customWidth="1"/>
    <col min="9962" max="9962" width="13.42578125" style="157" customWidth="1"/>
    <col min="9963" max="9963" width="11.7109375" style="157" customWidth="1"/>
    <col min="9964" max="9964" width="13" style="157" customWidth="1"/>
    <col min="9965" max="9965" width="13.42578125" style="157" bestFit="1" customWidth="1"/>
    <col min="9966" max="10213" width="11.42578125" style="157"/>
    <col min="10214" max="10214" width="62.85546875" style="157" customWidth="1"/>
    <col min="10215" max="10215" width="22.28515625" style="157" customWidth="1"/>
    <col min="10216" max="10216" width="18.140625" style="157" customWidth="1"/>
    <col min="10217" max="10217" width="16.85546875" style="157" customWidth="1"/>
    <col min="10218" max="10218" width="13.42578125" style="157" customWidth="1"/>
    <col min="10219" max="10219" width="11.7109375" style="157" customWidth="1"/>
    <col min="10220" max="10220" width="13" style="157" customWidth="1"/>
    <col min="10221" max="10221" width="13.42578125" style="157" bestFit="1" customWidth="1"/>
    <col min="10222" max="10469" width="11.42578125" style="157"/>
    <col min="10470" max="10470" width="62.85546875" style="157" customWidth="1"/>
    <col min="10471" max="10471" width="22.28515625" style="157" customWidth="1"/>
    <col min="10472" max="10472" width="18.140625" style="157" customWidth="1"/>
    <col min="10473" max="10473" width="16.85546875" style="157" customWidth="1"/>
    <col min="10474" max="10474" width="13.42578125" style="157" customWidth="1"/>
    <col min="10475" max="10475" width="11.7109375" style="157" customWidth="1"/>
    <col min="10476" max="10476" width="13" style="157" customWidth="1"/>
    <col min="10477" max="10477" width="13.42578125" style="157" bestFit="1" customWidth="1"/>
    <col min="10478" max="10725" width="11.42578125" style="157"/>
    <col min="10726" max="10726" width="62.85546875" style="157" customWidth="1"/>
    <col min="10727" max="10727" width="22.28515625" style="157" customWidth="1"/>
    <col min="10728" max="10728" width="18.140625" style="157" customWidth="1"/>
    <col min="10729" max="10729" width="16.85546875" style="157" customWidth="1"/>
    <col min="10730" max="10730" width="13.42578125" style="157" customWidth="1"/>
    <col min="10731" max="10731" width="11.7109375" style="157" customWidth="1"/>
    <col min="10732" max="10732" width="13" style="157" customWidth="1"/>
    <col min="10733" max="10733" width="13.42578125" style="157" bestFit="1" customWidth="1"/>
    <col min="10734" max="10981" width="11.42578125" style="157"/>
    <col min="10982" max="10982" width="62.85546875" style="157" customWidth="1"/>
    <col min="10983" max="10983" width="22.28515625" style="157" customWidth="1"/>
    <col min="10984" max="10984" width="18.140625" style="157" customWidth="1"/>
    <col min="10985" max="10985" width="16.85546875" style="157" customWidth="1"/>
    <col min="10986" max="10986" width="13.42578125" style="157" customWidth="1"/>
    <col min="10987" max="10987" width="11.7109375" style="157" customWidth="1"/>
    <col min="10988" max="10988" width="13" style="157" customWidth="1"/>
    <col min="10989" max="10989" width="13.42578125" style="157" bestFit="1" customWidth="1"/>
    <col min="10990" max="11237" width="11.42578125" style="157"/>
    <col min="11238" max="11238" width="62.85546875" style="157" customWidth="1"/>
    <col min="11239" max="11239" width="22.28515625" style="157" customWidth="1"/>
    <col min="11240" max="11240" width="18.140625" style="157" customWidth="1"/>
    <col min="11241" max="11241" width="16.85546875" style="157" customWidth="1"/>
    <col min="11242" max="11242" width="13.42578125" style="157" customWidth="1"/>
    <col min="11243" max="11243" width="11.7109375" style="157" customWidth="1"/>
    <col min="11244" max="11244" width="13" style="157" customWidth="1"/>
    <col min="11245" max="11245" width="13.42578125" style="157" bestFit="1" customWidth="1"/>
    <col min="11246" max="11493" width="11.42578125" style="157"/>
    <col min="11494" max="11494" width="62.85546875" style="157" customWidth="1"/>
    <col min="11495" max="11495" width="22.28515625" style="157" customWidth="1"/>
    <col min="11496" max="11496" width="18.140625" style="157" customWidth="1"/>
    <col min="11497" max="11497" width="16.85546875" style="157" customWidth="1"/>
    <col min="11498" max="11498" width="13.42578125" style="157" customWidth="1"/>
    <col min="11499" max="11499" width="11.7109375" style="157" customWidth="1"/>
    <col min="11500" max="11500" width="13" style="157" customWidth="1"/>
    <col min="11501" max="11501" width="13.42578125" style="157" bestFit="1" customWidth="1"/>
    <col min="11502" max="11749" width="11.42578125" style="157"/>
    <col min="11750" max="11750" width="62.85546875" style="157" customWidth="1"/>
    <col min="11751" max="11751" width="22.28515625" style="157" customWidth="1"/>
    <col min="11752" max="11752" width="18.140625" style="157" customWidth="1"/>
    <col min="11753" max="11753" width="16.85546875" style="157" customWidth="1"/>
    <col min="11754" max="11754" width="13.42578125" style="157" customWidth="1"/>
    <col min="11755" max="11755" width="11.7109375" style="157" customWidth="1"/>
    <col min="11756" max="11756" width="13" style="157" customWidth="1"/>
    <col min="11757" max="11757" width="13.42578125" style="157" bestFit="1" customWidth="1"/>
    <col min="11758" max="12005" width="11.42578125" style="157"/>
    <col min="12006" max="12006" width="62.85546875" style="157" customWidth="1"/>
    <col min="12007" max="12007" width="22.28515625" style="157" customWidth="1"/>
    <col min="12008" max="12008" width="18.140625" style="157" customWidth="1"/>
    <col min="12009" max="12009" width="16.85546875" style="157" customWidth="1"/>
    <col min="12010" max="12010" width="13.42578125" style="157" customWidth="1"/>
    <col min="12011" max="12011" width="11.7109375" style="157" customWidth="1"/>
    <col min="12012" max="12012" width="13" style="157" customWidth="1"/>
    <col min="12013" max="12013" width="13.42578125" style="157" bestFit="1" customWidth="1"/>
    <col min="12014" max="12261" width="11.42578125" style="157"/>
    <col min="12262" max="12262" width="62.85546875" style="157" customWidth="1"/>
    <col min="12263" max="12263" width="22.28515625" style="157" customWidth="1"/>
    <col min="12264" max="12264" width="18.140625" style="157" customWidth="1"/>
    <col min="12265" max="12265" width="16.85546875" style="157" customWidth="1"/>
    <col min="12266" max="12266" width="13.42578125" style="157" customWidth="1"/>
    <col min="12267" max="12267" width="11.7109375" style="157" customWidth="1"/>
    <col min="12268" max="12268" width="13" style="157" customWidth="1"/>
    <col min="12269" max="12269" width="13.42578125" style="157" bestFit="1" customWidth="1"/>
    <col min="12270" max="12517" width="11.42578125" style="157"/>
    <col min="12518" max="12518" width="62.85546875" style="157" customWidth="1"/>
    <col min="12519" max="12519" width="22.28515625" style="157" customWidth="1"/>
    <col min="12520" max="12520" width="18.140625" style="157" customWidth="1"/>
    <col min="12521" max="12521" width="16.85546875" style="157" customWidth="1"/>
    <col min="12522" max="12522" width="13.42578125" style="157" customWidth="1"/>
    <col min="12523" max="12523" width="11.7109375" style="157" customWidth="1"/>
    <col min="12524" max="12524" width="13" style="157" customWidth="1"/>
    <col min="12525" max="12525" width="13.42578125" style="157" bestFit="1" customWidth="1"/>
    <col min="12526" max="12773" width="11.42578125" style="157"/>
    <col min="12774" max="12774" width="62.85546875" style="157" customWidth="1"/>
    <col min="12775" max="12775" width="22.28515625" style="157" customWidth="1"/>
    <col min="12776" max="12776" width="18.140625" style="157" customWidth="1"/>
    <col min="12777" max="12777" width="16.85546875" style="157" customWidth="1"/>
    <col min="12778" max="12778" width="13.42578125" style="157" customWidth="1"/>
    <col min="12779" max="12779" width="11.7109375" style="157" customWidth="1"/>
    <col min="12780" max="12780" width="13" style="157" customWidth="1"/>
    <col min="12781" max="12781" width="13.42578125" style="157" bestFit="1" customWidth="1"/>
    <col min="12782" max="13029" width="11.42578125" style="157"/>
    <col min="13030" max="13030" width="62.85546875" style="157" customWidth="1"/>
    <col min="13031" max="13031" width="22.28515625" style="157" customWidth="1"/>
    <col min="13032" max="13032" width="18.140625" style="157" customWidth="1"/>
    <col min="13033" max="13033" width="16.85546875" style="157" customWidth="1"/>
    <col min="13034" max="13034" width="13.42578125" style="157" customWidth="1"/>
    <col min="13035" max="13035" width="11.7109375" style="157" customWidth="1"/>
    <col min="13036" max="13036" width="13" style="157" customWidth="1"/>
    <col min="13037" max="13037" width="13.42578125" style="157" bestFit="1" customWidth="1"/>
    <col min="13038" max="13285" width="11.42578125" style="157"/>
    <col min="13286" max="13286" width="62.85546875" style="157" customWidth="1"/>
    <col min="13287" max="13287" width="22.28515625" style="157" customWidth="1"/>
    <col min="13288" max="13288" width="18.140625" style="157" customWidth="1"/>
    <col min="13289" max="13289" width="16.85546875" style="157" customWidth="1"/>
    <col min="13290" max="13290" width="13.42578125" style="157" customWidth="1"/>
    <col min="13291" max="13291" width="11.7109375" style="157" customWidth="1"/>
    <col min="13292" max="13292" width="13" style="157" customWidth="1"/>
    <col min="13293" max="13293" width="13.42578125" style="157" bestFit="1" customWidth="1"/>
    <col min="13294" max="13541" width="11.42578125" style="157"/>
    <col min="13542" max="13542" width="62.85546875" style="157" customWidth="1"/>
    <col min="13543" max="13543" width="22.28515625" style="157" customWidth="1"/>
    <col min="13544" max="13544" width="18.140625" style="157" customWidth="1"/>
    <col min="13545" max="13545" width="16.85546875" style="157" customWidth="1"/>
    <col min="13546" max="13546" width="13.42578125" style="157" customWidth="1"/>
    <col min="13547" max="13547" width="11.7109375" style="157" customWidth="1"/>
    <col min="13548" max="13548" width="13" style="157" customWidth="1"/>
    <col min="13549" max="13549" width="13.42578125" style="157" bestFit="1" customWidth="1"/>
    <col min="13550" max="13797" width="11.42578125" style="157"/>
    <col min="13798" max="13798" width="62.85546875" style="157" customWidth="1"/>
    <col min="13799" max="13799" width="22.28515625" style="157" customWidth="1"/>
    <col min="13800" max="13800" width="18.140625" style="157" customWidth="1"/>
    <col min="13801" max="13801" width="16.85546875" style="157" customWidth="1"/>
    <col min="13802" max="13802" width="13.42578125" style="157" customWidth="1"/>
    <col min="13803" max="13803" width="11.7109375" style="157" customWidth="1"/>
    <col min="13804" max="13804" width="13" style="157" customWidth="1"/>
    <col min="13805" max="13805" width="13.42578125" style="157" bestFit="1" customWidth="1"/>
    <col min="13806" max="14053" width="11.42578125" style="157"/>
    <col min="14054" max="14054" width="62.85546875" style="157" customWidth="1"/>
    <col min="14055" max="14055" width="22.28515625" style="157" customWidth="1"/>
    <col min="14056" max="14056" width="18.140625" style="157" customWidth="1"/>
    <col min="14057" max="14057" width="16.85546875" style="157" customWidth="1"/>
    <col min="14058" max="14058" width="13.42578125" style="157" customWidth="1"/>
    <col min="14059" max="14059" width="11.7109375" style="157" customWidth="1"/>
    <col min="14060" max="14060" width="13" style="157" customWidth="1"/>
    <col min="14061" max="14061" width="13.42578125" style="157" bestFit="1" customWidth="1"/>
    <col min="14062" max="14309" width="11.42578125" style="157"/>
    <col min="14310" max="14310" width="62.85546875" style="157" customWidth="1"/>
    <col min="14311" max="14311" width="22.28515625" style="157" customWidth="1"/>
    <col min="14312" max="14312" width="18.140625" style="157" customWidth="1"/>
    <col min="14313" max="14313" width="16.85546875" style="157" customWidth="1"/>
    <col min="14314" max="14314" width="13.42578125" style="157" customWidth="1"/>
    <col min="14315" max="14315" width="11.7109375" style="157" customWidth="1"/>
    <col min="14316" max="14316" width="13" style="157" customWidth="1"/>
    <col min="14317" max="14317" width="13.42578125" style="157" bestFit="1" customWidth="1"/>
    <col min="14318" max="14565" width="11.42578125" style="157"/>
    <col min="14566" max="14566" width="62.85546875" style="157" customWidth="1"/>
    <col min="14567" max="14567" width="22.28515625" style="157" customWidth="1"/>
    <col min="14568" max="14568" width="18.140625" style="157" customWidth="1"/>
    <col min="14569" max="14569" width="16.85546875" style="157" customWidth="1"/>
    <col min="14570" max="14570" width="13.42578125" style="157" customWidth="1"/>
    <col min="14571" max="14571" width="11.7109375" style="157" customWidth="1"/>
    <col min="14572" max="14572" width="13" style="157" customWidth="1"/>
    <col min="14573" max="14573" width="13.42578125" style="157" bestFit="1" customWidth="1"/>
    <col min="14574" max="14821" width="11.42578125" style="157"/>
    <col min="14822" max="14822" width="62.85546875" style="157" customWidth="1"/>
    <col min="14823" max="14823" width="22.28515625" style="157" customWidth="1"/>
    <col min="14824" max="14824" width="18.140625" style="157" customWidth="1"/>
    <col min="14825" max="14825" width="16.85546875" style="157" customWidth="1"/>
    <col min="14826" max="14826" width="13.42578125" style="157" customWidth="1"/>
    <col min="14827" max="14827" width="11.7109375" style="157" customWidth="1"/>
    <col min="14828" max="14828" width="13" style="157" customWidth="1"/>
    <col min="14829" max="14829" width="13.42578125" style="157" bestFit="1" customWidth="1"/>
    <col min="14830" max="15077" width="11.42578125" style="157"/>
    <col min="15078" max="15078" width="62.85546875" style="157" customWidth="1"/>
    <col min="15079" max="15079" width="22.28515625" style="157" customWidth="1"/>
    <col min="15080" max="15080" width="18.140625" style="157" customWidth="1"/>
    <col min="15081" max="15081" width="16.85546875" style="157" customWidth="1"/>
    <col min="15082" max="15082" width="13.42578125" style="157" customWidth="1"/>
    <col min="15083" max="15083" width="11.7109375" style="157" customWidth="1"/>
    <col min="15084" max="15084" width="13" style="157" customWidth="1"/>
    <col min="15085" max="15085" width="13.42578125" style="157" bestFit="1" customWidth="1"/>
    <col min="15086" max="15333" width="11.42578125" style="157"/>
    <col min="15334" max="15334" width="62.85546875" style="157" customWidth="1"/>
    <col min="15335" max="15335" width="22.28515625" style="157" customWidth="1"/>
    <col min="15336" max="15336" width="18.140625" style="157" customWidth="1"/>
    <col min="15337" max="15337" width="16.85546875" style="157" customWidth="1"/>
    <col min="15338" max="15338" width="13.42578125" style="157" customWidth="1"/>
    <col min="15339" max="15339" width="11.7109375" style="157" customWidth="1"/>
    <col min="15340" max="15340" width="13" style="157" customWidth="1"/>
    <col min="15341" max="15341" width="13.42578125" style="157" bestFit="1" customWidth="1"/>
    <col min="15342" max="15589" width="11.42578125" style="157"/>
    <col min="15590" max="15590" width="62.85546875" style="157" customWidth="1"/>
    <col min="15591" max="15591" width="22.28515625" style="157" customWidth="1"/>
    <col min="15592" max="15592" width="18.140625" style="157" customWidth="1"/>
    <col min="15593" max="15593" width="16.85546875" style="157" customWidth="1"/>
    <col min="15594" max="15594" width="13.42578125" style="157" customWidth="1"/>
    <col min="15595" max="15595" width="11.7109375" style="157" customWidth="1"/>
    <col min="15596" max="15596" width="13" style="157" customWidth="1"/>
    <col min="15597" max="15597" width="13.42578125" style="157" bestFit="1" customWidth="1"/>
    <col min="15598" max="15845" width="11.42578125" style="157"/>
    <col min="15846" max="15846" width="62.85546875" style="157" customWidth="1"/>
    <col min="15847" max="15847" width="22.28515625" style="157" customWidth="1"/>
    <col min="15848" max="15848" width="18.140625" style="157" customWidth="1"/>
    <col min="15849" max="15849" width="16.85546875" style="157" customWidth="1"/>
    <col min="15850" max="15850" width="13.42578125" style="157" customWidth="1"/>
    <col min="15851" max="15851" width="11.7109375" style="157" customWidth="1"/>
    <col min="15852" max="15852" width="13" style="157" customWidth="1"/>
    <col min="15853" max="15853" width="13.42578125" style="157" bestFit="1" customWidth="1"/>
    <col min="15854" max="16101" width="11.42578125" style="157"/>
    <col min="16102" max="16102" width="62.85546875" style="157" customWidth="1"/>
    <col min="16103" max="16103" width="22.28515625" style="157" customWidth="1"/>
    <col min="16104" max="16104" width="18.140625" style="157" customWidth="1"/>
    <col min="16105" max="16105" width="16.85546875" style="157" customWidth="1"/>
    <col min="16106" max="16106" width="13.42578125" style="157" customWidth="1"/>
    <col min="16107" max="16107" width="11.7109375" style="157" customWidth="1"/>
    <col min="16108" max="16108" width="13" style="157" customWidth="1"/>
    <col min="16109" max="16109" width="13.42578125" style="157" bestFit="1" customWidth="1"/>
    <col min="16110" max="16384" width="11.42578125" style="157"/>
  </cols>
  <sheetData>
    <row r="2" spans="1:7" x14ac:dyDescent="0.2">
      <c r="A2" s="566" t="s">
        <v>0</v>
      </c>
      <c r="B2" s="566"/>
      <c r="C2" s="566"/>
      <c r="D2" s="566"/>
      <c r="E2" s="566"/>
      <c r="F2" s="566"/>
      <c r="G2" s="566"/>
    </row>
    <row r="3" spans="1:7" x14ac:dyDescent="0.2">
      <c r="A3" s="566" t="s">
        <v>1</v>
      </c>
      <c r="B3" s="566"/>
      <c r="C3" s="566"/>
      <c r="D3" s="566"/>
      <c r="E3" s="566"/>
      <c r="F3" s="566"/>
      <c r="G3" s="566"/>
    </row>
    <row r="4" spans="1:7" x14ac:dyDescent="0.2">
      <c r="A4" s="566" t="s">
        <v>604</v>
      </c>
      <c r="B4" s="566"/>
      <c r="C4" s="566"/>
      <c r="D4" s="566"/>
      <c r="E4" s="566"/>
      <c r="F4" s="566"/>
      <c r="G4" s="566"/>
    </row>
    <row r="5" spans="1:7" x14ac:dyDescent="0.2">
      <c r="A5" s="348"/>
      <c r="B5" s="348"/>
      <c r="C5" s="364"/>
      <c r="D5" s="144"/>
      <c r="E5" s="144"/>
      <c r="F5" s="144"/>
      <c r="G5" s="144"/>
    </row>
    <row r="6" spans="1:7" x14ac:dyDescent="0.2">
      <c r="A6" s="391"/>
      <c r="B6" s="567" t="s">
        <v>3</v>
      </c>
      <c r="C6" s="568"/>
      <c r="D6" s="568"/>
      <c r="E6" s="569" t="s">
        <v>4</v>
      </c>
      <c r="F6" s="570"/>
      <c r="G6" s="570"/>
    </row>
    <row r="7" spans="1:7" ht="76.5" x14ac:dyDescent="0.2">
      <c r="A7" s="392" t="s">
        <v>5</v>
      </c>
      <c r="B7" s="349" t="s">
        <v>6</v>
      </c>
      <c r="C7" s="365" t="s">
        <v>7</v>
      </c>
      <c r="D7" s="146" t="s">
        <v>8</v>
      </c>
      <c r="E7" s="146" t="s">
        <v>9</v>
      </c>
      <c r="F7" s="146" t="s">
        <v>10</v>
      </c>
      <c r="G7" s="146" t="s">
        <v>11</v>
      </c>
    </row>
    <row r="8" spans="1:7" x14ac:dyDescent="0.2">
      <c r="A8" s="350" t="s">
        <v>12</v>
      </c>
      <c r="B8" s="350"/>
      <c r="C8" s="366">
        <f>+C9+C32+C50+C66+C73+C79+C82+C123+C136+C141+C144+C155+C172+C210+C214</f>
        <v>2729250000</v>
      </c>
      <c r="D8" s="122"/>
      <c r="E8" s="122"/>
      <c r="F8" s="122"/>
      <c r="G8" s="122"/>
    </row>
    <row r="9" spans="1:7" ht="25.5" x14ac:dyDescent="0.2">
      <c r="A9" s="351" t="s">
        <v>26</v>
      </c>
      <c r="B9" s="351"/>
      <c r="C9" s="123">
        <f>+C10+C14+C27</f>
        <v>820000000</v>
      </c>
      <c r="D9" s="124"/>
      <c r="E9" s="124"/>
      <c r="F9" s="124"/>
      <c r="G9" s="124"/>
    </row>
    <row r="10" spans="1:7" s="184" customFormat="1" x14ac:dyDescent="0.2">
      <c r="A10" s="326" t="s">
        <v>27</v>
      </c>
      <c r="B10" s="326"/>
      <c r="C10" s="125">
        <v>110000000</v>
      </c>
      <c r="D10" s="147"/>
      <c r="E10" s="147"/>
      <c r="F10" s="147"/>
      <c r="G10" s="147"/>
    </row>
    <row r="11" spans="1:7" ht="25.5" x14ac:dyDescent="0.2">
      <c r="A11" s="224" t="s">
        <v>605</v>
      </c>
      <c r="B11" s="224" t="s">
        <v>606</v>
      </c>
      <c r="C11" s="367">
        <v>30000000</v>
      </c>
      <c r="D11" s="126">
        <v>40969</v>
      </c>
      <c r="E11" s="126">
        <v>41061</v>
      </c>
      <c r="F11" s="126">
        <v>41091</v>
      </c>
      <c r="G11" s="126">
        <v>41153</v>
      </c>
    </row>
    <row r="12" spans="1:7" ht="25.5" x14ac:dyDescent="0.2">
      <c r="A12" s="224" t="s">
        <v>607</v>
      </c>
      <c r="B12" s="224" t="s">
        <v>608</v>
      </c>
      <c r="C12" s="367">
        <v>65000000</v>
      </c>
      <c r="D12" s="126">
        <v>40969</v>
      </c>
      <c r="E12" s="126">
        <v>41061</v>
      </c>
      <c r="F12" s="126">
        <v>41091</v>
      </c>
      <c r="G12" s="126">
        <v>41153</v>
      </c>
    </row>
    <row r="13" spans="1:7" ht="25.5" x14ac:dyDescent="0.2">
      <c r="A13" s="224" t="s">
        <v>609</v>
      </c>
      <c r="B13" s="224" t="s">
        <v>610</v>
      </c>
      <c r="C13" s="367">
        <v>15000000</v>
      </c>
      <c r="D13" s="126">
        <v>40969</v>
      </c>
      <c r="E13" s="126">
        <v>41061</v>
      </c>
      <c r="F13" s="126">
        <v>41091</v>
      </c>
      <c r="G13" s="126">
        <v>41153</v>
      </c>
    </row>
    <row r="14" spans="1:7" s="184" customFormat="1" x14ac:dyDescent="0.2">
      <c r="A14" s="326" t="s">
        <v>416</v>
      </c>
      <c r="B14" s="326"/>
      <c r="C14" s="125">
        <v>630000000</v>
      </c>
      <c r="D14" s="147"/>
      <c r="E14" s="147"/>
      <c r="F14" s="147"/>
      <c r="G14" s="147"/>
    </row>
    <row r="15" spans="1:7" ht="25.5" x14ac:dyDescent="0.2">
      <c r="A15" s="224" t="s">
        <v>611</v>
      </c>
      <c r="B15" s="224" t="s">
        <v>237</v>
      </c>
      <c r="C15" s="367">
        <v>100000000</v>
      </c>
      <c r="D15" s="126">
        <v>40940</v>
      </c>
      <c r="E15" s="126">
        <v>40969</v>
      </c>
      <c r="F15" s="126">
        <v>40969</v>
      </c>
      <c r="G15" s="126">
        <v>41244</v>
      </c>
    </row>
    <row r="16" spans="1:7" ht="25.5" x14ac:dyDescent="0.2">
      <c r="A16" s="224" t="s">
        <v>612</v>
      </c>
      <c r="B16" s="224" t="s">
        <v>237</v>
      </c>
      <c r="C16" s="367">
        <v>100000000</v>
      </c>
      <c r="D16" s="126">
        <v>40940</v>
      </c>
      <c r="E16" s="126">
        <v>40969</v>
      </c>
      <c r="F16" s="126">
        <v>40969</v>
      </c>
      <c r="G16" s="126">
        <v>41061</v>
      </c>
    </row>
    <row r="17" spans="1:7" ht="25.5" x14ac:dyDescent="0.2">
      <c r="A17" s="224" t="s">
        <v>613</v>
      </c>
      <c r="B17" s="224" t="s">
        <v>614</v>
      </c>
      <c r="C17" s="367">
        <v>50000000</v>
      </c>
      <c r="D17" s="126">
        <v>40940</v>
      </c>
      <c r="E17" s="126">
        <v>40969</v>
      </c>
      <c r="F17" s="126">
        <v>40969</v>
      </c>
      <c r="G17" s="126">
        <v>41244</v>
      </c>
    </row>
    <row r="18" spans="1:7" ht="25.5" x14ac:dyDescent="0.2">
      <c r="A18" s="224" t="s">
        <v>615</v>
      </c>
      <c r="B18" s="224" t="s">
        <v>616</v>
      </c>
      <c r="C18" s="367">
        <v>50000000</v>
      </c>
      <c r="D18" s="126">
        <v>40940</v>
      </c>
      <c r="E18" s="126">
        <v>40969</v>
      </c>
      <c r="F18" s="126">
        <v>40969</v>
      </c>
      <c r="G18" s="126">
        <v>41244</v>
      </c>
    </row>
    <row r="19" spans="1:7" ht="25.5" x14ac:dyDescent="0.2">
      <c r="A19" s="224" t="s">
        <v>617</v>
      </c>
      <c r="B19" s="224" t="s">
        <v>618</v>
      </c>
      <c r="C19" s="367">
        <v>80000000</v>
      </c>
      <c r="D19" s="126">
        <v>40940</v>
      </c>
      <c r="E19" s="126">
        <v>40969</v>
      </c>
      <c r="F19" s="126">
        <v>40969</v>
      </c>
      <c r="G19" s="126">
        <v>41244</v>
      </c>
    </row>
    <row r="20" spans="1:7" ht="25.5" x14ac:dyDescent="0.2">
      <c r="A20" s="224" t="s">
        <v>619</v>
      </c>
      <c r="B20" s="224" t="s">
        <v>140</v>
      </c>
      <c r="C20" s="367">
        <v>45000000</v>
      </c>
      <c r="D20" s="126">
        <v>40940</v>
      </c>
      <c r="E20" s="126">
        <v>40969</v>
      </c>
      <c r="F20" s="126">
        <v>40969</v>
      </c>
      <c r="G20" s="126">
        <v>41061</v>
      </c>
    </row>
    <row r="21" spans="1:7" ht="25.5" x14ac:dyDescent="0.2">
      <c r="A21" s="224" t="s">
        <v>620</v>
      </c>
      <c r="B21" s="224" t="s">
        <v>140</v>
      </c>
      <c r="C21" s="367">
        <v>40000000</v>
      </c>
      <c r="D21" s="126">
        <v>40940</v>
      </c>
      <c r="E21" s="126">
        <v>40969</v>
      </c>
      <c r="F21" s="126">
        <v>40969</v>
      </c>
      <c r="G21" s="126">
        <v>41244</v>
      </c>
    </row>
    <row r="22" spans="1:7" ht="25.5" x14ac:dyDescent="0.2">
      <c r="A22" s="224" t="s">
        <v>621</v>
      </c>
      <c r="B22" s="224" t="s">
        <v>622</v>
      </c>
      <c r="C22" s="367">
        <v>60000000</v>
      </c>
      <c r="D22" s="126">
        <v>40940</v>
      </c>
      <c r="E22" s="126">
        <v>40969</v>
      </c>
      <c r="F22" s="126">
        <v>40969</v>
      </c>
      <c r="G22" s="126">
        <v>41244</v>
      </c>
    </row>
    <row r="23" spans="1:7" ht="25.5" x14ac:dyDescent="0.2">
      <c r="A23" s="224" t="s">
        <v>623</v>
      </c>
      <c r="B23" s="224" t="s">
        <v>610</v>
      </c>
      <c r="C23" s="367">
        <v>20000000</v>
      </c>
      <c r="D23" s="126">
        <v>40940</v>
      </c>
      <c r="E23" s="126">
        <v>40969</v>
      </c>
      <c r="F23" s="126">
        <v>40969</v>
      </c>
      <c r="G23" s="126">
        <v>41244</v>
      </c>
    </row>
    <row r="24" spans="1:7" ht="25.5" x14ac:dyDescent="0.2">
      <c r="A24" s="224" t="s">
        <v>624</v>
      </c>
      <c r="B24" s="224" t="s">
        <v>625</v>
      </c>
      <c r="C24" s="367">
        <v>20000000</v>
      </c>
      <c r="D24" s="126">
        <v>40940</v>
      </c>
      <c r="E24" s="126">
        <v>40969</v>
      </c>
      <c r="F24" s="126">
        <v>40969</v>
      </c>
      <c r="G24" s="126">
        <v>41244</v>
      </c>
    </row>
    <row r="25" spans="1:7" ht="25.5" x14ac:dyDescent="0.2">
      <c r="A25" s="224" t="s">
        <v>626</v>
      </c>
      <c r="B25" s="224" t="s">
        <v>608</v>
      </c>
      <c r="C25" s="367">
        <v>35000000</v>
      </c>
      <c r="D25" s="126">
        <v>40940</v>
      </c>
      <c r="E25" s="126">
        <v>40969</v>
      </c>
      <c r="F25" s="126">
        <v>40969</v>
      </c>
      <c r="G25" s="126">
        <v>41244</v>
      </c>
    </row>
    <row r="26" spans="1:7" ht="25.5" x14ac:dyDescent="0.2">
      <c r="A26" s="224" t="s">
        <v>612</v>
      </c>
      <c r="B26" s="224" t="s">
        <v>618</v>
      </c>
      <c r="C26" s="367">
        <v>30000000</v>
      </c>
      <c r="D26" s="126">
        <v>40940</v>
      </c>
      <c r="E26" s="126">
        <v>40969</v>
      </c>
      <c r="F26" s="126">
        <v>40969</v>
      </c>
      <c r="G26" s="126">
        <v>41244</v>
      </c>
    </row>
    <row r="27" spans="1:7" s="184" customFormat="1" x14ac:dyDescent="0.2">
      <c r="A27" s="326" t="s">
        <v>627</v>
      </c>
      <c r="B27" s="326"/>
      <c r="C27" s="125">
        <v>80000000</v>
      </c>
      <c r="D27" s="147"/>
      <c r="E27" s="147"/>
      <c r="F27" s="147"/>
      <c r="G27" s="147"/>
    </row>
    <row r="28" spans="1:7" ht="25.5" x14ac:dyDescent="0.2">
      <c r="A28" s="224" t="s">
        <v>628</v>
      </c>
      <c r="B28" s="352" t="s">
        <v>140</v>
      </c>
      <c r="C28" s="128">
        <v>25000000</v>
      </c>
      <c r="D28" s="126">
        <v>40969</v>
      </c>
      <c r="E28" s="126">
        <v>41061</v>
      </c>
      <c r="F28" s="126">
        <v>41091</v>
      </c>
      <c r="G28" s="126">
        <v>41153</v>
      </c>
    </row>
    <row r="29" spans="1:7" ht="25.5" x14ac:dyDescent="0.2">
      <c r="A29" s="224" t="s">
        <v>629</v>
      </c>
      <c r="B29" s="352" t="s">
        <v>608</v>
      </c>
      <c r="C29" s="128">
        <v>10000000</v>
      </c>
      <c r="D29" s="126">
        <v>40969</v>
      </c>
      <c r="E29" s="126">
        <v>41061</v>
      </c>
      <c r="F29" s="126">
        <v>41091</v>
      </c>
      <c r="G29" s="126">
        <v>41153</v>
      </c>
    </row>
    <row r="30" spans="1:7" ht="25.5" x14ac:dyDescent="0.2">
      <c r="A30" s="224" t="s">
        <v>630</v>
      </c>
      <c r="B30" s="352" t="s">
        <v>616</v>
      </c>
      <c r="C30" s="128">
        <v>25000000</v>
      </c>
      <c r="D30" s="126">
        <v>40969</v>
      </c>
      <c r="E30" s="126">
        <v>41061</v>
      </c>
      <c r="F30" s="126">
        <v>41091</v>
      </c>
      <c r="G30" s="126">
        <v>41153</v>
      </c>
    </row>
    <row r="31" spans="1:7" ht="25.5" x14ac:dyDescent="0.2">
      <c r="A31" s="224" t="s">
        <v>631</v>
      </c>
      <c r="B31" s="352" t="s">
        <v>614</v>
      </c>
      <c r="C31" s="128">
        <v>20000000</v>
      </c>
      <c r="D31" s="126">
        <v>40969</v>
      </c>
      <c r="E31" s="126">
        <v>41061</v>
      </c>
      <c r="F31" s="126">
        <v>41091</v>
      </c>
      <c r="G31" s="126">
        <v>41153</v>
      </c>
    </row>
    <row r="32" spans="1:7" ht="25.5" x14ac:dyDescent="0.2">
      <c r="A32" s="351" t="s">
        <v>42</v>
      </c>
      <c r="B32" s="353"/>
      <c r="C32" s="130">
        <f>+C33+C36+C42</f>
        <v>407000000</v>
      </c>
      <c r="D32" s="148"/>
      <c r="E32" s="148"/>
      <c r="F32" s="148"/>
      <c r="G32" s="148"/>
    </row>
    <row r="33" spans="1:7" s="184" customFormat="1" x14ac:dyDescent="0.2">
      <c r="A33" s="393" t="s">
        <v>632</v>
      </c>
      <c r="B33" s="326"/>
      <c r="C33" s="125">
        <v>90000000</v>
      </c>
      <c r="D33" s="147"/>
      <c r="E33" s="147"/>
      <c r="F33" s="147"/>
      <c r="G33" s="147"/>
    </row>
    <row r="34" spans="1:7" x14ac:dyDescent="0.2">
      <c r="A34" s="394" t="s">
        <v>633</v>
      </c>
      <c r="B34" s="224" t="s">
        <v>237</v>
      </c>
      <c r="C34" s="367">
        <v>45000000</v>
      </c>
      <c r="D34" s="126">
        <v>40969</v>
      </c>
      <c r="E34" s="126">
        <v>41061</v>
      </c>
      <c r="F34" s="126">
        <v>41091</v>
      </c>
      <c r="G34" s="126">
        <v>41153</v>
      </c>
    </row>
    <row r="35" spans="1:7" x14ac:dyDescent="0.2">
      <c r="A35" s="394" t="s">
        <v>634</v>
      </c>
      <c r="B35" s="224" t="s">
        <v>635</v>
      </c>
      <c r="C35" s="367">
        <v>45000000</v>
      </c>
      <c r="D35" s="126">
        <v>40969</v>
      </c>
      <c r="E35" s="126">
        <v>41061</v>
      </c>
      <c r="F35" s="126">
        <v>41091</v>
      </c>
      <c r="G35" s="126">
        <v>41153</v>
      </c>
    </row>
    <row r="36" spans="1:7" s="184" customFormat="1" x14ac:dyDescent="0.2">
      <c r="A36" s="393" t="s">
        <v>636</v>
      </c>
      <c r="B36" s="326"/>
      <c r="C36" s="125">
        <v>100000000</v>
      </c>
      <c r="D36" s="147"/>
      <c r="E36" s="147"/>
      <c r="F36" s="147"/>
      <c r="G36" s="147"/>
    </row>
    <row r="37" spans="1:7" ht="25.5" x14ac:dyDescent="0.2">
      <c r="A37" s="394" t="s">
        <v>637</v>
      </c>
      <c r="B37" s="224" t="s">
        <v>622</v>
      </c>
      <c r="C37" s="367">
        <v>25000000</v>
      </c>
      <c r="D37" s="126">
        <v>40969</v>
      </c>
      <c r="E37" s="126">
        <v>41061</v>
      </c>
      <c r="F37" s="126">
        <v>41091</v>
      </c>
      <c r="G37" s="126">
        <v>41153</v>
      </c>
    </row>
    <row r="38" spans="1:7" x14ac:dyDescent="0.2">
      <c r="A38" s="394" t="s">
        <v>638</v>
      </c>
      <c r="B38" s="224" t="s">
        <v>616</v>
      </c>
      <c r="C38" s="367">
        <v>20000000</v>
      </c>
      <c r="D38" s="126">
        <v>40969</v>
      </c>
      <c r="E38" s="126">
        <v>41061</v>
      </c>
      <c r="F38" s="126">
        <v>41091</v>
      </c>
      <c r="G38" s="126">
        <v>41153</v>
      </c>
    </row>
    <row r="39" spans="1:7" ht="25.5" x14ac:dyDescent="0.2">
      <c r="A39" s="394" t="s">
        <v>639</v>
      </c>
      <c r="B39" s="224" t="s">
        <v>614</v>
      </c>
      <c r="C39" s="367">
        <v>25000000</v>
      </c>
      <c r="D39" s="126">
        <v>40969</v>
      </c>
      <c r="E39" s="126">
        <v>41061</v>
      </c>
      <c r="F39" s="126">
        <v>41091</v>
      </c>
      <c r="G39" s="126">
        <v>41153</v>
      </c>
    </row>
    <row r="40" spans="1:7" ht="25.5" x14ac:dyDescent="0.2">
      <c r="A40" s="394" t="s">
        <v>640</v>
      </c>
      <c r="B40" s="224" t="s">
        <v>618</v>
      </c>
      <c r="C40" s="367">
        <v>20000000</v>
      </c>
      <c r="D40" s="126">
        <v>40969</v>
      </c>
      <c r="E40" s="126">
        <v>41061</v>
      </c>
      <c r="F40" s="126">
        <v>41091</v>
      </c>
      <c r="G40" s="126">
        <v>41153</v>
      </c>
    </row>
    <row r="41" spans="1:7" ht="25.5" x14ac:dyDescent="0.2">
      <c r="A41" s="394" t="s">
        <v>641</v>
      </c>
      <c r="B41" s="224" t="s">
        <v>237</v>
      </c>
      <c r="C41" s="367">
        <v>10000000</v>
      </c>
      <c r="D41" s="126">
        <v>40969</v>
      </c>
      <c r="E41" s="126">
        <v>41061</v>
      </c>
      <c r="F41" s="126">
        <v>41091</v>
      </c>
      <c r="G41" s="126">
        <v>41153</v>
      </c>
    </row>
    <row r="42" spans="1:7" s="184" customFormat="1" ht="25.5" x14ac:dyDescent="0.2">
      <c r="A42" s="393" t="s">
        <v>419</v>
      </c>
      <c r="B42" s="326"/>
      <c r="C42" s="125">
        <v>217000000</v>
      </c>
      <c r="D42" s="147"/>
      <c r="E42" s="147"/>
      <c r="F42" s="147"/>
      <c r="G42" s="147"/>
    </row>
    <row r="43" spans="1:7" x14ac:dyDescent="0.2">
      <c r="A43" s="394" t="s">
        <v>642</v>
      </c>
      <c r="B43" s="224" t="s">
        <v>643</v>
      </c>
      <c r="C43" s="367">
        <v>45000000</v>
      </c>
      <c r="D43" s="126">
        <v>40969</v>
      </c>
      <c r="E43" s="126">
        <v>41061</v>
      </c>
      <c r="F43" s="126">
        <v>41091</v>
      </c>
      <c r="G43" s="126">
        <v>41153</v>
      </c>
    </row>
    <row r="44" spans="1:7" x14ac:dyDescent="0.2">
      <c r="A44" s="394" t="s">
        <v>644</v>
      </c>
      <c r="B44" s="224" t="s">
        <v>645</v>
      </c>
      <c r="C44" s="367">
        <v>40000000</v>
      </c>
      <c r="D44" s="126">
        <v>40969</v>
      </c>
      <c r="E44" s="126">
        <v>41061</v>
      </c>
      <c r="F44" s="126">
        <v>41091</v>
      </c>
      <c r="G44" s="126">
        <v>41153</v>
      </c>
    </row>
    <row r="45" spans="1:7" ht="25.5" x14ac:dyDescent="0.2">
      <c r="A45" s="394" t="s">
        <v>646</v>
      </c>
      <c r="B45" s="224" t="s">
        <v>647</v>
      </c>
      <c r="C45" s="367">
        <v>45000000</v>
      </c>
      <c r="D45" s="126">
        <v>40969</v>
      </c>
      <c r="E45" s="126">
        <v>41061</v>
      </c>
      <c r="F45" s="126">
        <v>41091</v>
      </c>
      <c r="G45" s="126">
        <v>41153</v>
      </c>
    </row>
    <row r="46" spans="1:7" ht="25.5" x14ac:dyDescent="0.2">
      <c r="A46" s="394" t="s">
        <v>648</v>
      </c>
      <c r="B46" s="224" t="s">
        <v>649</v>
      </c>
      <c r="C46" s="367">
        <v>20000000</v>
      </c>
      <c r="D46" s="126">
        <v>40969</v>
      </c>
      <c r="E46" s="126">
        <v>41061</v>
      </c>
      <c r="F46" s="126">
        <v>41091</v>
      </c>
      <c r="G46" s="126">
        <v>41153</v>
      </c>
    </row>
    <row r="47" spans="1:7" ht="25.5" x14ac:dyDescent="0.2">
      <c r="A47" s="394" t="s">
        <v>650</v>
      </c>
      <c r="B47" s="224" t="s">
        <v>635</v>
      </c>
      <c r="C47" s="367">
        <v>12000000</v>
      </c>
      <c r="D47" s="126">
        <v>40969</v>
      </c>
      <c r="E47" s="126">
        <v>41061</v>
      </c>
      <c r="F47" s="126">
        <v>41091</v>
      </c>
      <c r="G47" s="126">
        <v>41153</v>
      </c>
    </row>
    <row r="48" spans="1:7" ht="25.5" x14ac:dyDescent="0.2">
      <c r="A48" s="394" t="s">
        <v>651</v>
      </c>
      <c r="B48" s="224" t="s">
        <v>652</v>
      </c>
      <c r="C48" s="367">
        <v>35000000</v>
      </c>
      <c r="D48" s="126">
        <v>40969</v>
      </c>
      <c r="E48" s="126">
        <v>41061</v>
      </c>
      <c r="F48" s="126">
        <v>41091</v>
      </c>
      <c r="G48" s="126">
        <v>41153</v>
      </c>
    </row>
    <row r="49" spans="1:9" ht="25.5" x14ac:dyDescent="0.2">
      <c r="A49" s="394" t="s">
        <v>653</v>
      </c>
      <c r="B49" s="224" t="s">
        <v>654</v>
      </c>
      <c r="C49" s="367">
        <v>20000000</v>
      </c>
      <c r="D49" s="126">
        <v>40969</v>
      </c>
      <c r="E49" s="126">
        <v>41061</v>
      </c>
      <c r="F49" s="126">
        <v>41091</v>
      </c>
      <c r="G49" s="126">
        <v>41153</v>
      </c>
    </row>
    <row r="50" spans="1:9" ht="25.5" x14ac:dyDescent="0.2">
      <c r="A50" s="351" t="s">
        <v>48</v>
      </c>
      <c r="B50" s="351"/>
      <c r="C50" s="123">
        <f>+C51+C54+C56+C58+C64</f>
        <v>163000000</v>
      </c>
      <c r="D50" s="149"/>
      <c r="E50" s="149"/>
      <c r="F50" s="149"/>
      <c r="G50" s="149"/>
    </row>
    <row r="51" spans="1:9" s="184" customFormat="1" x14ac:dyDescent="0.2">
      <c r="A51" s="393" t="s">
        <v>49</v>
      </c>
      <c r="B51" s="326"/>
      <c r="C51" s="125">
        <v>40000000</v>
      </c>
      <c r="D51" s="150"/>
      <c r="E51" s="150"/>
      <c r="F51" s="150"/>
      <c r="G51" s="150"/>
    </row>
    <row r="52" spans="1:9" ht="25.5" x14ac:dyDescent="0.2">
      <c r="A52" s="394" t="s">
        <v>655</v>
      </c>
      <c r="B52" s="224" t="s">
        <v>140</v>
      </c>
      <c r="C52" s="367">
        <v>20000000</v>
      </c>
      <c r="D52" s="126">
        <v>40969</v>
      </c>
      <c r="E52" s="126">
        <v>41061</v>
      </c>
      <c r="F52" s="126">
        <v>41091</v>
      </c>
      <c r="G52" s="126">
        <v>41153</v>
      </c>
    </row>
    <row r="53" spans="1:9" ht="38.25" x14ac:dyDescent="0.2">
      <c r="A53" s="394" t="s">
        <v>656</v>
      </c>
      <c r="B53" s="224" t="s">
        <v>622</v>
      </c>
      <c r="C53" s="367">
        <v>20000000</v>
      </c>
      <c r="D53" s="126">
        <v>40969</v>
      </c>
      <c r="E53" s="126">
        <v>41061</v>
      </c>
      <c r="F53" s="126">
        <v>41091</v>
      </c>
      <c r="G53" s="126">
        <v>41153</v>
      </c>
    </row>
    <row r="54" spans="1:9" s="184" customFormat="1" ht="25.5" x14ac:dyDescent="0.2">
      <c r="A54" s="326" t="s">
        <v>60</v>
      </c>
      <c r="B54" s="326"/>
      <c r="C54" s="125">
        <v>25000000</v>
      </c>
      <c r="D54" s="147"/>
      <c r="E54" s="147"/>
      <c r="F54" s="147"/>
      <c r="G54" s="147"/>
    </row>
    <row r="55" spans="1:9" ht="25.5" x14ac:dyDescent="0.2">
      <c r="A55" s="224" t="s">
        <v>657</v>
      </c>
      <c r="B55" s="224" t="s">
        <v>140</v>
      </c>
      <c r="C55" s="367">
        <v>25000000</v>
      </c>
      <c r="D55" s="126">
        <v>40969</v>
      </c>
      <c r="E55" s="126">
        <v>41061</v>
      </c>
      <c r="F55" s="126">
        <v>41091</v>
      </c>
      <c r="G55" s="126">
        <v>41153</v>
      </c>
    </row>
    <row r="56" spans="1:9" s="184" customFormat="1" x14ac:dyDescent="0.2">
      <c r="A56" s="326" t="s">
        <v>62</v>
      </c>
      <c r="B56" s="326"/>
      <c r="C56" s="125">
        <v>18000000</v>
      </c>
      <c r="D56" s="150"/>
      <c r="E56" s="150"/>
      <c r="F56" s="150"/>
      <c r="G56" s="150"/>
    </row>
    <row r="57" spans="1:9" ht="25.5" x14ac:dyDescent="0.2">
      <c r="A57" s="224" t="s">
        <v>658</v>
      </c>
      <c r="B57" s="224" t="s">
        <v>140</v>
      </c>
      <c r="C57" s="367">
        <v>18000000</v>
      </c>
      <c r="D57" s="126">
        <v>40969</v>
      </c>
      <c r="E57" s="126">
        <v>41061</v>
      </c>
      <c r="F57" s="126">
        <v>41091</v>
      </c>
      <c r="G57" s="126">
        <v>41153</v>
      </c>
    </row>
    <row r="58" spans="1:9" s="184" customFormat="1" x14ac:dyDescent="0.2">
      <c r="A58" s="326" t="s">
        <v>64</v>
      </c>
      <c r="B58" s="326"/>
      <c r="C58" s="125">
        <v>60000000</v>
      </c>
      <c r="D58" s="147"/>
      <c r="E58" s="147"/>
      <c r="F58" s="147"/>
      <c r="G58" s="147"/>
    </row>
    <row r="59" spans="1:9" ht="25.5" x14ac:dyDescent="0.2">
      <c r="A59" s="224" t="s">
        <v>659</v>
      </c>
      <c r="B59" s="224" t="s">
        <v>618</v>
      </c>
      <c r="C59" s="367">
        <v>5000000</v>
      </c>
      <c r="D59" s="126">
        <v>40969</v>
      </c>
      <c r="E59" s="126">
        <v>41061</v>
      </c>
      <c r="F59" s="126">
        <v>41091</v>
      </c>
      <c r="G59" s="126">
        <v>41153</v>
      </c>
      <c r="I59" s="185"/>
    </row>
    <row r="60" spans="1:9" ht="25.5" x14ac:dyDescent="0.2">
      <c r="A60" s="224" t="s">
        <v>660</v>
      </c>
      <c r="B60" s="224" t="s">
        <v>140</v>
      </c>
      <c r="C60" s="367">
        <v>5000000</v>
      </c>
      <c r="D60" s="126">
        <v>40969</v>
      </c>
      <c r="E60" s="126">
        <v>41061</v>
      </c>
      <c r="F60" s="126">
        <v>41091</v>
      </c>
      <c r="G60" s="126">
        <v>41153</v>
      </c>
    </row>
    <row r="61" spans="1:9" ht="25.5" x14ac:dyDescent="0.2">
      <c r="A61" s="224" t="s">
        <v>661</v>
      </c>
      <c r="B61" s="224" t="s">
        <v>662</v>
      </c>
      <c r="C61" s="367">
        <v>5000000</v>
      </c>
      <c r="D61" s="126">
        <v>40969</v>
      </c>
      <c r="E61" s="126">
        <v>41061</v>
      </c>
      <c r="F61" s="126">
        <v>41091</v>
      </c>
      <c r="G61" s="126">
        <v>41153</v>
      </c>
    </row>
    <row r="62" spans="1:9" ht="25.5" x14ac:dyDescent="0.2">
      <c r="A62" s="224" t="s">
        <v>663</v>
      </c>
      <c r="B62" s="224" t="s">
        <v>614</v>
      </c>
      <c r="C62" s="367">
        <v>25000000</v>
      </c>
      <c r="D62" s="126">
        <v>40969</v>
      </c>
      <c r="E62" s="126">
        <v>41061</v>
      </c>
      <c r="F62" s="126">
        <v>41091</v>
      </c>
      <c r="G62" s="126">
        <v>41153</v>
      </c>
    </row>
    <row r="63" spans="1:9" ht="25.5" x14ac:dyDescent="0.2">
      <c r="A63" s="224" t="s">
        <v>664</v>
      </c>
      <c r="B63" s="224" t="s">
        <v>616</v>
      </c>
      <c r="C63" s="367">
        <v>20000000</v>
      </c>
      <c r="D63" s="126">
        <v>40969</v>
      </c>
      <c r="E63" s="126">
        <v>41061</v>
      </c>
      <c r="F63" s="126">
        <v>41091</v>
      </c>
      <c r="G63" s="126">
        <v>41153</v>
      </c>
    </row>
    <row r="64" spans="1:9" s="184" customFormat="1" ht="25.5" x14ac:dyDescent="0.2">
      <c r="A64" s="326" t="s">
        <v>420</v>
      </c>
      <c r="B64" s="326"/>
      <c r="C64" s="125">
        <v>20000000</v>
      </c>
      <c r="D64" s="147"/>
      <c r="E64" s="147"/>
      <c r="F64" s="147"/>
      <c r="G64" s="147"/>
    </row>
    <row r="65" spans="1:8" ht="38.25" x14ac:dyDescent="0.2">
      <c r="A65" s="224" t="s">
        <v>665</v>
      </c>
      <c r="B65" s="224" t="s">
        <v>666</v>
      </c>
      <c r="C65" s="367">
        <v>20000000</v>
      </c>
      <c r="D65" s="126">
        <v>40969</v>
      </c>
      <c r="E65" s="126">
        <v>41061</v>
      </c>
      <c r="F65" s="126">
        <v>41091</v>
      </c>
      <c r="G65" s="126">
        <v>41153</v>
      </c>
    </row>
    <row r="66" spans="1:8" ht="25.5" x14ac:dyDescent="0.2">
      <c r="A66" s="351" t="s">
        <v>66</v>
      </c>
      <c r="B66" s="351"/>
      <c r="C66" s="123">
        <f>+C67+C71</f>
        <v>31000000</v>
      </c>
      <c r="D66" s="149"/>
      <c r="E66" s="149"/>
      <c r="F66" s="149"/>
      <c r="G66" s="149"/>
    </row>
    <row r="67" spans="1:8" s="184" customFormat="1" ht="25.5" x14ac:dyDescent="0.2">
      <c r="A67" s="354" t="s">
        <v>67</v>
      </c>
      <c r="B67" s="354"/>
      <c r="C67" s="368">
        <v>30000000</v>
      </c>
      <c r="D67" s="151"/>
      <c r="E67" s="151"/>
      <c r="F67" s="151"/>
      <c r="G67" s="151"/>
    </row>
    <row r="68" spans="1:8" ht="25.5" x14ac:dyDescent="0.2">
      <c r="A68" s="355" t="s">
        <v>667</v>
      </c>
      <c r="B68" s="355" t="s">
        <v>608</v>
      </c>
      <c r="C68" s="367">
        <v>14000000</v>
      </c>
      <c r="D68" s="126">
        <v>40969</v>
      </c>
      <c r="E68" s="126">
        <v>41061</v>
      </c>
      <c r="F68" s="126">
        <v>41091</v>
      </c>
      <c r="G68" s="126">
        <v>41153</v>
      </c>
    </row>
    <row r="69" spans="1:8" ht="25.5" x14ac:dyDescent="0.2">
      <c r="A69" s="355" t="s">
        <v>668</v>
      </c>
      <c r="B69" s="355" t="s">
        <v>140</v>
      </c>
      <c r="C69" s="367">
        <v>8000000</v>
      </c>
      <c r="D69" s="126">
        <v>40940</v>
      </c>
      <c r="E69" s="126">
        <v>40940</v>
      </c>
      <c r="F69" s="126">
        <v>40969</v>
      </c>
      <c r="G69" s="126">
        <v>41244</v>
      </c>
    </row>
    <row r="70" spans="1:8" ht="25.5" x14ac:dyDescent="0.2">
      <c r="A70" s="355" t="s">
        <v>669</v>
      </c>
      <c r="B70" s="355" t="s">
        <v>622</v>
      </c>
      <c r="C70" s="367">
        <v>8000000</v>
      </c>
      <c r="D70" s="126">
        <v>40940</v>
      </c>
      <c r="E70" s="126">
        <v>40940</v>
      </c>
      <c r="F70" s="126">
        <v>40969</v>
      </c>
      <c r="G70" s="126">
        <v>41244</v>
      </c>
    </row>
    <row r="71" spans="1:8" s="184" customFormat="1" x14ac:dyDescent="0.2">
      <c r="A71" s="354" t="s">
        <v>75</v>
      </c>
      <c r="B71" s="356"/>
      <c r="C71" s="125">
        <v>1000000</v>
      </c>
      <c r="D71" s="147"/>
      <c r="E71" s="147"/>
      <c r="F71" s="147"/>
      <c r="G71" s="147"/>
    </row>
    <row r="72" spans="1:8" ht="25.5" x14ac:dyDescent="0.2">
      <c r="A72" s="355" t="s">
        <v>670</v>
      </c>
      <c r="B72" s="305" t="s">
        <v>666</v>
      </c>
      <c r="C72" s="367">
        <v>1000000</v>
      </c>
      <c r="D72" s="126">
        <v>40969</v>
      </c>
      <c r="E72" s="126">
        <v>41061</v>
      </c>
      <c r="F72" s="126">
        <v>41091</v>
      </c>
      <c r="G72" s="126">
        <v>41244</v>
      </c>
    </row>
    <row r="73" spans="1:8" ht="25.5" x14ac:dyDescent="0.2">
      <c r="A73" s="351" t="s">
        <v>77</v>
      </c>
      <c r="B73" s="351"/>
      <c r="C73" s="132">
        <f>SUM(C74:C74)</f>
        <v>150000000</v>
      </c>
      <c r="D73" s="149"/>
      <c r="E73" s="149"/>
      <c r="F73" s="149"/>
      <c r="G73" s="149"/>
    </row>
    <row r="74" spans="1:8" s="184" customFormat="1" x14ac:dyDescent="0.2">
      <c r="A74" s="354" t="s">
        <v>78</v>
      </c>
      <c r="B74" s="356"/>
      <c r="C74" s="125">
        <f>+C75+C76+C77+C78</f>
        <v>150000000</v>
      </c>
      <c r="D74" s="147"/>
      <c r="E74" s="147"/>
      <c r="F74" s="147"/>
      <c r="G74" s="147"/>
    </row>
    <row r="75" spans="1:8" ht="25.5" x14ac:dyDescent="0.2">
      <c r="A75" s="355" t="s">
        <v>671</v>
      </c>
      <c r="B75" s="305" t="s">
        <v>237</v>
      </c>
      <c r="C75" s="367">
        <v>40000000</v>
      </c>
      <c r="D75" s="126">
        <v>40969</v>
      </c>
      <c r="E75" s="126">
        <v>41061</v>
      </c>
      <c r="F75" s="126">
        <v>41091</v>
      </c>
      <c r="G75" s="126">
        <v>41153</v>
      </c>
    </row>
    <row r="76" spans="1:8" ht="25.5" x14ac:dyDescent="0.2">
      <c r="A76" s="355" t="s">
        <v>672</v>
      </c>
      <c r="B76" s="305" t="s">
        <v>616</v>
      </c>
      <c r="C76" s="367">
        <v>40000000</v>
      </c>
      <c r="D76" s="126">
        <v>40969</v>
      </c>
      <c r="E76" s="126">
        <v>41061</v>
      </c>
      <c r="F76" s="126">
        <v>41091</v>
      </c>
      <c r="G76" s="126">
        <v>41153</v>
      </c>
    </row>
    <row r="77" spans="1:8" ht="25.5" x14ac:dyDescent="0.2">
      <c r="A77" s="355" t="s">
        <v>673</v>
      </c>
      <c r="B77" s="305" t="s">
        <v>662</v>
      </c>
      <c r="C77" s="367">
        <v>40000000</v>
      </c>
      <c r="D77" s="126">
        <v>40969</v>
      </c>
      <c r="E77" s="126">
        <v>41061</v>
      </c>
      <c r="F77" s="126">
        <v>41091</v>
      </c>
      <c r="G77" s="126">
        <v>41153</v>
      </c>
    </row>
    <row r="78" spans="1:8" ht="25.5" x14ac:dyDescent="0.2">
      <c r="A78" s="355" t="s">
        <v>674</v>
      </c>
      <c r="B78" s="305" t="s">
        <v>618</v>
      </c>
      <c r="C78" s="367">
        <v>30000000</v>
      </c>
      <c r="D78" s="126">
        <v>40969</v>
      </c>
      <c r="E78" s="126">
        <v>41061</v>
      </c>
      <c r="F78" s="126">
        <v>41091</v>
      </c>
      <c r="G78" s="126">
        <v>41153</v>
      </c>
    </row>
    <row r="79" spans="1:8" ht="25.5" x14ac:dyDescent="0.2">
      <c r="A79" s="351" t="s">
        <v>675</v>
      </c>
      <c r="B79" s="351"/>
      <c r="C79" s="369"/>
      <c r="D79" s="149"/>
      <c r="E79" s="149"/>
      <c r="F79" s="149"/>
      <c r="G79" s="149"/>
    </row>
    <row r="80" spans="1:8" s="184" customFormat="1" ht="25.5" x14ac:dyDescent="0.2">
      <c r="A80" s="326" t="s">
        <v>676</v>
      </c>
      <c r="B80" s="326"/>
      <c r="C80" s="125">
        <v>30000000</v>
      </c>
      <c r="D80" s="186"/>
      <c r="E80" s="186"/>
      <c r="F80" s="186"/>
      <c r="G80" s="186"/>
      <c r="H80" s="187"/>
    </row>
    <row r="81" spans="1:7" ht="25.5" x14ac:dyDescent="0.2">
      <c r="A81" s="224" t="s">
        <v>676</v>
      </c>
      <c r="B81" s="224" t="s">
        <v>666</v>
      </c>
      <c r="C81" s="370">
        <v>30000000</v>
      </c>
      <c r="D81" s="126">
        <v>41000</v>
      </c>
      <c r="E81" s="126">
        <v>41061</v>
      </c>
      <c r="F81" s="126">
        <v>41091</v>
      </c>
      <c r="G81" s="126">
        <v>41153</v>
      </c>
    </row>
    <row r="82" spans="1:7" ht="38.25" x14ac:dyDescent="0.2">
      <c r="A82" s="351" t="s">
        <v>357</v>
      </c>
      <c r="B82" s="351"/>
      <c r="C82" s="369">
        <f>+C83+C88+C93+C98+C112+C116</f>
        <v>655000000</v>
      </c>
      <c r="D82" s="149"/>
      <c r="E82" s="149"/>
      <c r="F82" s="149"/>
      <c r="G82" s="149"/>
    </row>
    <row r="83" spans="1:7" s="184" customFormat="1" ht="25.5" x14ac:dyDescent="0.2">
      <c r="A83" s="326" t="s">
        <v>360</v>
      </c>
      <c r="B83" s="326"/>
      <c r="C83" s="371">
        <v>197000000</v>
      </c>
      <c r="D83" s="186"/>
      <c r="E83" s="186"/>
      <c r="F83" s="186"/>
      <c r="G83" s="186"/>
    </row>
    <row r="84" spans="1:7" ht="25.5" x14ac:dyDescent="0.2">
      <c r="A84" s="224" t="s">
        <v>677</v>
      </c>
      <c r="B84" s="224" t="s">
        <v>666</v>
      </c>
      <c r="C84" s="367">
        <v>5000000</v>
      </c>
      <c r="D84" s="126">
        <v>41000</v>
      </c>
      <c r="E84" s="126">
        <v>41061</v>
      </c>
      <c r="F84" s="126">
        <v>41091</v>
      </c>
      <c r="G84" s="126">
        <v>41153</v>
      </c>
    </row>
    <row r="85" spans="1:7" ht="25.5" x14ac:dyDescent="0.2">
      <c r="A85" s="224" t="s">
        <v>678</v>
      </c>
      <c r="B85" s="224" t="s">
        <v>666</v>
      </c>
      <c r="C85" s="367">
        <v>120000000</v>
      </c>
      <c r="D85" s="126">
        <v>41000</v>
      </c>
      <c r="E85" s="126">
        <v>41061</v>
      </c>
      <c r="F85" s="126">
        <v>41091</v>
      </c>
      <c r="G85" s="126">
        <v>41153</v>
      </c>
    </row>
    <row r="86" spans="1:7" ht="25.5" x14ac:dyDescent="0.2">
      <c r="A86" s="224" t="s">
        <v>679</v>
      </c>
      <c r="B86" s="224" t="s">
        <v>616</v>
      </c>
      <c r="C86" s="367">
        <v>57000000</v>
      </c>
      <c r="D86" s="126">
        <v>41000</v>
      </c>
      <c r="E86" s="126">
        <v>41061</v>
      </c>
      <c r="F86" s="126">
        <v>41091</v>
      </c>
      <c r="G86" s="126">
        <v>41153</v>
      </c>
    </row>
    <row r="87" spans="1:7" ht="25.5" x14ac:dyDescent="0.2">
      <c r="A87" s="224" t="s">
        <v>680</v>
      </c>
      <c r="B87" s="224" t="s">
        <v>666</v>
      </c>
      <c r="C87" s="367">
        <v>15000000</v>
      </c>
      <c r="D87" s="126">
        <v>41000</v>
      </c>
      <c r="E87" s="126">
        <v>41061</v>
      </c>
      <c r="F87" s="126">
        <v>41091</v>
      </c>
      <c r="G87" s="126">
        <v>41153</v>
      </c>
    </row>
    <row r="88" spans="1:7" s="184" customFormat="1" ht="25.5" x14ac:dyDescent="0.2">
      <c r="A88" s="326" t="s">
        <v>362</v>
      </c>
      <c r="B88" s="326"/>
      <c r="C88" s="371">
        <v>168000000</v>
      </c>
      <c r="D88" s="186"/>
      <c r="E88" s="186"/>
      <c r="F88" s="186"/>
      <c r="G88" s="186"/>
    </row>
    <row r="89" spans="1:7" x14ac:dyDescent="0.2">
      <c r="A89" s="224" t="s">
        <v>681</v>
      </c>
      <c r="B89" s="224" t="s">
        <v>666</v>
      </c>
      <c r="C89" s="367">
        <v>68000000</v>
      </c>
      <c r="D89" s="126">
        <v>41000</v>
      </c>
      <c r="E89" s="126">
        <v>41061</v>
      </c>
      <c r="F89" s="126">
        <v>41091</v>
      </c>
      <c r="G89" s="126">
        <v>41153</v>
      </c>
    </row>
    <row r="90" spans="1:7" x14ac:dyDescent="0.2">
      <c r="A90" s="224" t="s">
        <v>682</v>
      </c>
      <c r="B90" s="224" t="s">
        <v>666</v>
      </c>
      <c r="C90" s="367">
        <v>10000000</v>
      </c>
      <c r="D90" s="126">
        <v>41000</v>
      </c>
      <c r="E90" s="126">
        <v>41061</v>
      </c>
      <c r="F90" s="126">
        <v>41091</v>
      </c>
      <c r="G90" s="126">
        <v>41153</v>
      </c>
    </row>
    <row r="91" spans="1:7" x14ac:dyDescent="0.2">
      <c r="A91" s="224" t="s">
        <v>683</v>
      </c>
      <c r="B91" s="224" t="s">
        <v>666</v>
      </c>
      <c r="C91" s="367">
        <v>70000000</v>
      </c>
      <c r="D91" s="126">
        <v>41000</v>
      </c>
      <c r="E91" s="126">
        <v>41061</v>
      </c>
      <c r="F91" s="126">
        <v>41091</v>
      </c>
      <c r="G91" s="126">
        <v>41153</v>
      </c>
    </row>
    <row r="92" spans="1:7" x14ac:dyDescent="0.2">
      <c r="A92" s="224" t="s">
        <v>684</v>
      </c>
      <c r="B92" s="224" t="s">
        <v>666</v>
      </c>
      <c r="C92" s="367">
        <v>20000000</v>
      </c>
      <c r="D92" s="126">
        <v>41000</v>
      </c>
      <c r="E92" s="126">
        <v>41061</v>
      </c>
      <c r="F92" s="126">
        <v>41091</v>
      </c>
      <c r="G92" s="126">
        <v>41153</v>
      </c>
    </row>
    <row r="93" spans="1:7" s="184" customFormat="1" x14ac:dyDescent="0.2">
      <c r="A93" s="326" t="s">
        <v>363</v>
      </c>
      <c r="B93" s="326"/>
      <c r="C93" s="371">
        <v>10000000</v>
      </c>
      <c r="D93" s="186"/>
      <c r="E93" s="186"/>
      <c r="F93" s="186"/>
      <c r="G93" s="186"/>
    </row>
    <row r="94" spans="1:7" ht="25.5" x14ac:dyDescent="0.2">
      <c r="A94" s="224" t="s">
        <v>685</v>
      </c>
      <c r="B94" s="224" t="s">
        <v>237</v>
      </c>
      <c r="C94" s="367">
        <v>5000000</v>
      </c>
      <c r="D94" s="126">
        <v>41000</v>
      </c>
      <c r="E94" s="126">
        <v>41061</v>
      </c>
      <c r="F94" s="126">
        <v>41091</v>
      </c>
      <c r="G94" s="126">
        <v>41153</v>
      </c>
    </row>
    <row r="95" spans="1:7" ht="25.5" x14ac:dyDescent="0.2">
      <c r="A95" s="224" t="s">
        <v>686</v>
      </c>
      <c r="B95" s="224" t="s">
        <v>614</v>
      </c>
      <c r="C95" s="367">
        <v>2500000</v>
      </c>
      <c r="D95" s="126">
        <v>41000</v>
      </c>
      <c r="E95" s="126">
        <v>41061</v>
      </c>
      <c r="F95" s="126">
        <v>41091</v>
      </c>
      <c r="G95" s="126">
        <v>41153</v>
      </c>
    </row>
    <row r="96" spans="1:7" ht="25.5" x14ac:dyDescent="0.2">
      <c r="A96" s="224" t="s">
        <v>687</v>
      </c>
      <c r="B96" s="224" t="s">
        <v>616</v>
      </c>
      <c r="C96" s="367">
        <v>1000000</v>
      </c>
      <c r="D96" s="126">
        <v>41000</v>
      </c>
      <c r="E96" s="126">
        <v>41061</v>
      </c>
      <c r="F96" s="126">
        <v>41091</v>
      </c>
      <c r="G96" s="126">
        <v>41153</v>
      </c>
    </row>
    <row r="97" spans="1:7" ht="25.5" x14ac:dyDescent="0.2">
      <c r="A97" s="224" t="s">
        <v>688</v>
      </c>
      <c r="B97" s="224" t="s">
        <v>140</v>
      </c>
      <c r="C97" s="367">
        <v>1500000</v>
      </c>
      <c r="D97" s="126">
        <v>41000</v>
      </c>
      <c r="E97" s="126">
        <v>41061</v>
      </c>
      <c r="F97" s="126">
        <v>41091</v>
      </c>
      <c r="G97" s="126">
        <v>41153</v>
      </c>
    </row>
    <row r="98" spans="1:7" s="184" customFormat="1" x14ac:dyDescent="0.2">
      <c r="A98" s="326" t="s">
        <v>364</v>
      </c>
      <c r="B98" s="326"/>
      <c r="C98" s="371">
        <v>80000000</v>
      </c>
      <c r="D98" s="186"/>
      <c r="E98" s="186"/>
      <c r="F98" s="186"/>
      <c r="G98" s="186"/>
    </row>
    <row r="99" spans="1:7" ht="25.5" x14ac:dyDescent="0.2">
      <c r="A99" s="224" t="s">
        <v>689</v>
      </c>
      <c r="B99" s="224" t="s">
        <v>690</v>
      </c>
      <c r="C99" s="367">
        <v>3000000</v>
      </c>
      <c r="D99" s="126">
        <v>40940</v>
      </c>
      <c r="E99" s="126">
        <v>40940</v>
      </c>
      <c r="F99" s="126">
        <v>40969</v>
      </c>
      <c r="G99" s="126">
        <v>41244</v>
      </c>
    </row>
    <row r="100" spans="1:7" ht="25.5" x14ac:dyDescent="0.2">
      <c r="A100" s="224" t="s">
        <v>691</v>
      </c>
      <c r="B100" s="224" t="s">
        <v>692</v>
      </c>
      <c r="C100" s="367">
        <v>3000000</v>
      </c>
      <c r="D100" s="126">
        <v>40940</v>
      </c>
      <c r="E100" s="126">
        <v>40940</v>
      </c>
      <c r="F100" s="126">
        <v>40969</v>
      </c>
      <c r="G100" s="126">
        <v>41244</v>
      </c>
    </row>
    <row r="101" spans="1:7" ht="25.5" x14ac:dyDescent="0.2">
      <c r="A101" s="224" t="s">
        <v>693</v>
      </c>
      <c r="B101" s="224" t="s">
        <v>652</v>
      </c>
      <c r="C101" s="367">
        <v>4000000</v>
      </c>
      <c r="D101" s="126">
        <v>40940</v>
      </c>
      <c r="E101" s="126">
        <v>40940</v>
      </c>
      <c r="F101" s="126">
        <v>40969</v>
      </c>
      <c r="G101" s="126">
        <v>41244</v>
      </c>
    </row>
    <row r="102" spans="1:7" x14ac:dyDescent="0.2">
      <c r="A102" s="224" t="s">
        <v>694</v>
      </c>
      <c r="B102" s="224" t="s">
        <v>695</v>
      </c>
      <c r="C102" s="367">
        <v>8000000</v>
      </c>
      <c r="D102" s="126">
        <v>40940</v>
      </c>
      <c r="E102" s="126">
        <v>40940</v>
      </c>
      <c r="F102" s="126">
        <v>40969</v>
      </c>
      <c r="G102" s="126">
        <v>41244</v>
      </c>
    </row>
    <row r="103" spans="1:7" x14ac:dyDescent="0.2">
      <c r="A103" s="224" t="s">
        <v>696</v>
      </c>
      <c r="B103" s="224" t="s">
        <v>608</v>
      </c>
      <c r="C103" s="367">
        <v>5000000</v>
      </c>
      <c r="D103" s="126">
        <v>40940</v>
      </c>
      <c r="E103" s="126">
        <v>40940</v>
      </c>
      <c r="F103" s="126">
        <v>40969</v>
      </c>
      <c r="G103" s="126">
        <v>41244</v>
      </c>
    </row>
    <row r="104" spans="1:7" ht="25.5" x14ac:dyDescent="0.2">
      <c r="A104" s="224" t="s">
        <v>697</v>
      </c>
      <c r="B104" s="224" t="s">
        <v>698</v>
      </c>
      <c r="C104" s="367">
        <v>8000000</v>
      </c>
      <c r="D104" s="126">
        <v>40940</v>
      </c>
      <c r="E104" s="126">
        <v>40940</v>
      </c>
      <c r="F104" s="126">
        <v>40969</v>
      </c>
      <c r="G104" s="126">
        <v>41244</v>
      </c>
    </row>
    <row r="105" spans="1:7" x14ac:dyDescent="0.2">
      <c r="A105" s="224" t="s">
        <v>699</v>
      </c>
      <c r="B105" s="224" t="s">
        <v>618</v>
      </c>
      <c r="C105" s="367">
        <v>8000000</v>
      </c>
      <c r="D105" s="126">
        <v>40940</v>
      </c>
      <c r="E105" s="126">
        <v>40940</v>
      </c>
      <c r="F105" s="126">
        <v>40969</v>
      </c>
      <c r="G105" s="126">
        <v>41244</v>
      </c>
    </row>
    <row r="106" spans="1:7" x14ac:dyDescent="0.2">
      <c r="A106" s="224" t="s">
        <v>700</v>
      </c>
      <c r="B106" s="224" t="s">
        <v>140</v>
      </c>
      <c r="C106" s="367">
        <v>5000000</v>
      </c>
      <c r="D106" s="126">
        <v>40940</v>
      </c>
      <c r="E106" s="126">
        <v>40940</v>
      </c>
      <c r="F106" s="126">
        <v>40969</v>
      </c>
      <c r="G106" s="126">
        <v>41244</v>
      </c>
    </row>
    <row r="107" spans="1:7" x14ac:dyDescent="0.2">
      <c r="A107" s="224" t="s">
        <v>701</v>
      </c>
      <c r="B107" s="224" t="s">
        <v>622</v>
      </c>
      <c r="C107" s="367">
        <v>5000000</v>
      </c>
      <c r="D107" s="126">
        <v>40940</v>
      </c>
      <c r="E107" s="126">
        <v>40940</v>
      </c>
      <c r="F107" s="126">
        <v>40969</v>
      </c>
      <c r="G107" s="126">
        <v>41244</v>
      </c>
    </row>
    <row r="108" spans="1:7" x14ac:dyDescent="0.2">
      <c r="A108" s="224" t="s">
        <v>702</v>
      </c>
      <c r="B108" s="224" t="s">
        <v>237</v>
      </c>
      <c r="C108" s="367">
        <v>11000000</v>
      </c>
      <c r="D108" s="126">
        <v>40940</v>
      </c>
      <c r="E108" s="126">
        <v>40940</v>
      </c>
      <c r="F108" s="126">
        <v>40969</v>
      </c>
      <c r="G108" s="126">
        <v>41244</v>
      </c>
    </row>
    <row r="109" spans="1:7" x14ac:dyDescent="0.2">
      <c r="A109" s="224" t="s">
        <v>703</v>
      </c>
      <c r="B109" s="224" t="s">
        <v>704</v>
      </c>
      <c r="C109" s="367">
        <v>14000000</v>
      </c>
      <c r="D109" s="126">
        <v>40940</v>
      </c>
      <c r="E109" s="126">
        <v>40940</v>
      </c>
      <c r="F109" s="126">
        <v>40969</v>
      </c>
      <c r="G109" s="126">
        <v>41244</v>
      </c>
    </row>
    <row r="110" spans="1:7" x14ac:dyDescent="0.2">
      <c r="A110" s="224" t="s">
        <v>705</v>
      </c>
      <c r="B110" s="224" t="s">
        <v>706</v>
      </c>
      <c r="C110" s="367">
        <v>3000000</v>
      </c>
      <c r="D110" s="126">
        <v>40940</v>
      </c>
      <c r="E110" s="126">
        <v>40940</v>
      </c>
      <c r="F110" s="126">
        <v>40969</v>
      </c>
      <c r="G110" s="126">
        <v>41244</v>
      </c>
    </row>
    <row r="111" spans="1:7" x14ac:dyDescent="0.2">
      <c r="A111" s="224" t="s">
        <v>707</v>
      </c>
      <c r="B111" s="224" t="s">
        <v>140</v>
      </c>
      <c r="C111" s="367">
        <v>3000000</v>
      </c>
      <c r="D111" s="126">
        <v>40940</v>
      </c>
      <c r="E111" s="126">
        <v>40940</v>
      </c>
      <c r="F111" s="126">
        <v>40969</v>
      </c>
      <c r="G111" s="126">
        <v>41244</v>
      </c>
    </row>
    <row r="112" spans="1:7" s="184" customFormat="1" ht="51" x14ac:dyDescent="0.2">
      <c r="A112" s="326" t="s">
        <v>421</v>
      </c>
      <c r="B112" s="326"/>
      <c r="C112" s="371">
        <v>20000000</v>
      </c>
      <c r="D112" s="186"/>
      <c r="E112" s="186"/>
      <c r="F112" s="186"/>
      <c r="G112" s="186"/>
    </row>
    <row r="113" spans="1:7" ht="25.5" x14ac:dyDescent="0.2">
      <c r="A113" s="224" t="s">
        <v>708</v>
      </c>
      <c r="B113" s="224" t="s">
        <v>666</v>
      </c>
      <c r="C113" s="367">
        <v>20000000</v>
      </c>
      <c r="D113" s="126">
        <v>40909</v>
      </c>
      <c r="E113" s="126">
        <v>40940</v>
      </c>
      <c r="F113" s="126">
        <v>40969</v>
      </c>
      <c r="G113" s="126">
        <v>41244</v>
      </c>
    </row>
    <row r="114" spans="1:7" s="184" customFormat="1" ht="25.5" x14ac:dyDescent="0.2">
      <c r="A114" s="326" t="s">
        <v>709</v>
      </c>
      <c r="B114" s="326"/>
      <c r="C114" s="371">
        <v>2000000</v>
      </c>
      <c r="D114" s="186"/>
      <c r="E114" s="186"/>
      <c r="F114" s="186"/>
      <c r="G114" s="186"/>
    </row>
    <row r="115" spans="1:7" ht="25.5" x14ac:dyDescent="0.2">
      <c r="A115" s="352" t="s">
        <v>709</v>
      </c>
      <c r="B115" s="224" t="s">
        <v>666</v>
      </c>
      <c r="C115" s="370">
        <v>2000000</v>
      </c>
      <c r="D115" s="126">
        <v>41000</v>
      </c>
      <c r="E115" s="126">
        <v>41061</v>
      </c>
      <c r="F115" s="126">
        <v>41091</v>
      </c>
      <c r="G115" s="126">
        <v>41153</v>
      </c>
    </row>
    <row r="116" spans="1:7" s="184" customFormat="1" ht="38.25" x14ac:dyDescent="0.2">
      <c r="A116" s="326" t="s">
        <v>365</v>
      </c>
      <c r="B116" s="326"/>
      <c r="C116" s="371">
        <v>180000000</v>
      </c>
      <c r="D116" s="186"/>
      <c r="E116" s="186"/>
      <c r="F116" s="186"/>
      <c r="G116" s="186"/>
    </row>
    <row r="117" spans="1:7" ht="25.5" x14ac:dyDescent="0.2">
      <c r="A117" s="224" t="s">
        <v>710</v>
      </c>
      <c r="B117" s="224" t="s">
        <v>666</v>
      </c>
      <c r="C117" s="370">
        <v>50000000</v>
      </c>
      <c r="D117" s="126">
        <v>41000</v>
      </c>
      <c r="E117" s="126">
        <v>41061</v>
      </c>
      <c r="F117" s="126">
        <v>41091</v>
      </c>
      <c r="G117" s="126">
        <v>41153</v>
      </c>
    </row>
    <row r="118" spans="1:7" ht="25.5" x14ac:dyDescent="0.2">
      <c r="A118" s="224" t="s">
        <v>711</v>
      </c>
      <c r="B118" s="224" t="s">
        <v>666</v>
      </c>
      <c r="C118" s="370">
        <v>40000000</v>
      </c>
      <c r="D118" s="126">
        <v>41000</v>
      </c>
      <c r="E118" s="126">
        <v>41061</v>
      </c>
      <c r="F118" s="126">
        <v>41091</v>
      </c>
      <c r="G118" s="126">
        <v>41153</v>
      </c>
    </row>
    <row r="119" spans="1:7" ht="25.5" x14ac:dyDescent="0.2">
      <c r="A119" s="224" t="s">
        <v>712</v>
      </c>
      <c r="B119" s="224" t="s">
        <v>666</v>
      </c>
      <c r="C119" s="370">
        <v>40000000</v>
      </c>
      <c r="D119" s="126">
        <v>41000</v>
      </c>
      <c r="E119" s="126">
        <v>41061</v>
      </c>
      <c r="F119" s="126">
        <v>41091</v>
      </c>
      <c r="G119" s="126">
        <v>41153</v>
      </c>
    </row>
    <row r="120" spans="1:7" ht="25.5" x14ac:dyDescent="0.2">
      <c r="A120" s="224" t="s">
        <v>713</v>
      </c>
      <c r="B120" s="224" t="s">
        <v>666</v>
      </c>
      <c r="C120" s="370">
        <v>50000000</v>
      </c>
      <c r="D120" s="126">
        <v>41000</v>
      </c>
      <c r="E120" s="126">
        <v>41061</v>
      </c>
      <c r="F120" s="126">
        <v>41091</v>
      </c>
      <c r="G120" s="126">
        <v>41153</v>
      </c>
    </row>
    <row r="121" spans="1:7" s="184" customFormat="1" ht="25.5" x14ac:dyDescent="0.2">
      <c r="A121" s="326" t="s">
        <v>714</v>
      </c>
      <c r="B121" s="326"/>
      <c r="C121" s="371">
        <v>10000000</v>
      </c>
      <c r="D121" s="186"/>
      <c r="E121" s="186"/>
      <c r="F121" s="186"/>
      <c r="G121" s="186"/>
    </row>
    <row r="122" spans="1:7" ht="25.5" x14ac:dyDescent="0.2">
      <c r="A122" s="352" t="s">
        <v>714</v>
      </c>
      <c r="B122" s="224" t="s">
        <v>666</v>
      </c>
      <c r="C122" s="367">
        <v>10000000</v>
      </c>
      <c r="D122" s="126">
        <v>41000</v>
      </c>
      <c r="E122" s="126">
        <v>41061</v>
      </c>
      <c r="F122" s="126">
        <v>41091</v>
      </c>
      <c r="G122" s="126">
        <v>41153</v>
      </c>
    </row>
    <row r="123" spans="1:7" ht="25.5" x14ac:dyDescent="0.2">
      <c r="A123" s="357" t="s">
        <v>367</v>
      </c>
      <c r="B123" s="357"/>
      <c r="C123" s="372">
        <f>+C124+C126+C128+C132+C134</f>
        <v>81000000</v>
      </c>
      <c r="D123" s="152"/>
      <c r="E123" s="152"/>
      <c r="F123" s="152"/>
      <c r="G123" s="152"/>
    </row>
    <row r="124" spans="1:7" s="184" customFormat="1" ht="25.5" x14ac:dyDescent="0.2">
      <c r="A124" s="326" t="s">
        <v>368</v>
      </c>
      <c r="B124" s="326"/>
      <c r="C124" s="371">
        <v>25000000</v>
      </c>
      <c r="D124" s="186"/>
      <c r="E124" s="186"/>
      <c r="F124" s="186"/>
      <c r="G124" s="186"/>
    </row>
    <row r="125" spans="1:7" ht="38.25" x14ac:dyDescent="0.2">
      <c r="A125" s="224" t="s">
        <v>715</v>
      </c>
      <c r="B125" s="224" t="s">
        <v>666</v>
      </c>
      <c r="C125" s="367">
        <v>25000000</v>
      </c>
      <c r="D125" s="126">
        <v>41000</v>
      </c>
      <c r="E125" s="126">
        <v>41061</v>
      </c>
      <c r="F125" s="126">
        <v>41091</v>
      </c>
      <c r="G125" s="126">
        <v>41244</v>
      </c>
    </row>
    <row r="126" spans="1:7" s="184" customFormat="1" ht="25.5" x14ac:dyDescent="0.2">
      <c r="A126" s="326" t="s">
        <v>422</v>
      </c>
      <c r="B126" s="326"/>
      <c r="C126" s="371">
        <v>12000000</v>
      </c>
      <c r="D126" s="186"/>
      <c r="E126" s="186"/>
      <c r="F126" s="186"/>
      <c r="G126" s="186"/>
    </row>
    <row r="127" spans="1:7" ht="38.25" x14ac:dyDescent="0.2">
      <c r="A127" s="224" t="s">
        <v>716</v>
      </c>
      <c r="B127" s="224" t="s">
        <v>666</v>
      </c>
      <c r="C127" s="367">
        <v>12000000</v>
      </c>
      <c r="D127" s="126">
        <v>41000</v>
      </c>
      <c r="E127" s="126">
        <v>41061</v>
      </c>
      <c r="F127" s="126">
        <v>41091</v>
      </c>
      <c r="G127" s="126">
        <v>41153</v>
      </c>
    </row>
    <row r="128" spans="1:7" s="184" customFormat="1" x14ac:dyDescent="0.2">
      <c r="A128" s="326" t="s">
        <v>423</v>
      </c>
      <c r="B128" s="326"/>
      <c r="C128" s="371">
        <v>15000000</v>
      </c>
      <c r="D128" s="186"/>
      <c r="E128" s="186"/>
      <c r="F128" s="186"/>
      <c r="G128" s="186"/>
    </row>
    <row r="129" spans="1:7" ht="38.25" x14ac:dyDescent="0.2">
      <c r="A129" s="224" t="s">
        <v>717</v>
      </c>
      <c r="B129" s="224" t="s">
        <v>666</v>
      </c>
      <c r="C129" s="367">
        <v>7000000</v>
      </c>
      <c r="D129" s="126">
        <v>40940</v>
      </c>
      <c r="E129" s="126">
        <v>40940</v>
      </c>
      <c r="F129" s="126">
        <v>40969</v>
      </c>
      <c r="G129" s="126">
        <v>41244</v>
      </c>
    </row>
    <row r="130" spans="1:7" x14ac:dyDescent="0.2">
      <c r="A130" s="224" t="s">
        <v>718</v>
      </c>
      <c r="B130" s="224" t="s">
        <v>666</v>
      </c>
      <c r="C130" s="367">
        <v>4000000</v>
      </c>
      <c r="D130" s="126">
        <v>40940</v>
      </c>
      <c r="E130" s="126">
        <v>40940</v>
      </c>
      <c r="F130" s="126">
        <v>40969</v>
      </c>
      <c r="G130" s="126">
        <v>41244</v>
      </c>
    </row>
    <row r="131" spans="1:7" x14ac:dyDescent="0.2">
      <c r="A131" s="224" t="s">
        <v>719</v>
      </c>
      <c r="B131" s="224" t="s">
        <v>666</v>
      </c>
      <c r="C131" s="367">
        <v>4000000</v>
      </c>
      <c r="D131" s="126">
        <v>40940</v>
      </c>
      <c r="E131" s="126">
        <v>40940</v>
      </c>
      <c r="F131" s="126">
        <v>40969</v>
      </c>
      <c r="G131" s="126">
        <v>41244</v>
      </c>
    </row>
    <row r="132" spans="1:7" s="184" customFormat="1" ht="25.5" x14ac:dyDescent="0.2">
      <c r="A132" s="326" t="s">
        <v>424</v>
      </c>
      <c r="B132" s="326"/>
      <c r="C132" s="371">
        <v>9000000</v>
      </c>
      <c r="D132" s="186"/>
      <c r="E132" s="186"/>
      <c r="F132" s="186"/>
      <c r="G132" s="186"/>
    </row>
    <row r="133" spans="1:7" x14ac:dyDescent="0.2">
      <c r="A133" s="224" t="s">
        <v>720</v>
      </c>
      <c r="B133" s="224" t="s">
        <v>666</v>
      </c>
      <c r="C133" s="367">
        <v>9000000</v>
      </c>
      <c r="D133" s="126">
        <v>41000</v>
      </c>
      <c r="E133" s="126">
        <v>41061</v>
      </c>
      <c r="F133" s="126">
        <v>41091</v>
      </c>
      <c r="G133" s="126">
        <v>41153</v>
      </c>
    </row>
    <row r="134" spans="1:7" s="184" customFormat="1" ht="38.25" x14ac:dyDescent="0.2">
      <c r="A134" s="326" t="s">
        <v>425</v>
      </c>
      <c r="B134" s="326"/>
      <c r="C134" s="371">
        <v>20000000</v>
      </c>
      <c r="D134" s="186"/>
      <c r="E134" s="186"/>
      <c r="F134" s="186"/>
      <c r="G134" s="186"/>
    </row>
    <row r="135" spans="1:7" ht="25.5" x14ac:dyDescent="0.2">
      <c r="A135" s="224" t="s">
        <v>721</v>
      </c>
      <c r="B135" s="224" t="s">
        <v>666</v>
      </c>
      <c r="C135" s="370">
        <v>20000000</v>
      </c>
      <c r="D135" s="126">
        <v>41000</v>
      </c>
      <c r="E135" s="126">
        <v>41061</v>
      </c>
      <c r="F135" s="126">
        <v>41091</v>
      </c>
      <c r="G135" s="126">
        <v>41153</v>
      </c>
    </row>
    <row r="136" spans="1:7" ht="25.5" x14ac:dyDescent="0.2">
      <c r="A136" s="357" t="s">
        <v>722</v>
      </c>
      <c r="B136" s="357"/>
      <c r="C136" s="372"/>
      <c r="D136" s="152"/>
      <c r="E136" s="152"/>
      <c r="F136" s="152"/>
      <c r="G136" s="152"/>
    </row>
    <row r="137" spans="1:7" s="184" customFormat="1" ht="25.5" x14ac:dyDescent="0.2">
      <c r="A137" s="326" t="s">
        <v>723</v>
      </c>
      <c r="B137" s="326"/>
      <c r="C137" s="371">
        <v>35000000</v>
      </c>
      <c r="D137" s="186"/>
      <c r="E137" s="186"/>
      <c r="F137" s="186"/>
      <c r="G137" s="186"/>
    </row>
    <row r="138" spans="1:7" ht="25.5" x14ac:dyDescent="0.2">
      <c r="A138" s="224" t="s">
        <v>724</v>
      </c>
      <c r="B138" s="224" t="s">
        <v>666</v>
      </c>
      <c r="C138" s="367">
        <v>35000000</v>
      </c>
      <c r="D138" s="126">
        <v>41000</v>
      </c>
      <c r="E138" s="126">
        <v>41061</v>
      </c>
      <c r="F138" s="126">
        <v>41091</v>
      </c>
      <c r="G138" s="126">
        <v>41244</v>
      </c>
    </row>
    <row r="139" spans="1:7" s="184" customFormat="1" ht="25.5" x14ac:dyDescent="0.2">
      <c r="A139" s="326" t="s">
        <v>725</v>
      </c>
      <c r="B139" s="326"/>
      <c r="C139" s="371">
        <v>12000000</v>
      </c>
      <c r="D139" s="186"/>
      <c r="E139" s="186"/>
      <c r="F139" s="186"/>
      <c r="G139" s="186"/>
    </row>
    <row r="140" spans="1:7" ht="38.25" x14ac:dyDescent="0.2">
      <c r="A140" s="224" t="s">
        <v>726</v>
      </c>
      <c r="B140" s="224" t="s">
        <v>666</v>
      </c>
      <c r="C140" s="370">
        <v>12000000</v>
      </c>
      <c r="D140" s="126">
        <v>41000</v>
      </c>
      <c r="E140" s="126">
        <v>41061</v>
      </c>
      <c r="F140" s="126">
        <v>41091</v>
      </c>
      <c r="G140" s="126">
        <v>41244</v>
      </c>
    </row>
    <row r="141" spans="1:7" ht="25.5" x14ac:dyDescent="0.2">
      <c r="A141" s="358" t="s">
        <v>727</v>
      </c>
      <c r="B141" s="358"/>
      <c r="C141" s="139">
        <f>SUM(C143)</f>
        <v>20000000</v>
      </c>
      <c r="D141" s="153"/>
      <c r="E141" s="153"/>
      <c r="F141" s="153"/>
      <c r="G141" s="153"/>
    </row>
    <row r="142" spans="1:7" s="184" customFormat="1" ht="38.25" x14ac:dyDescent="0.2">
      <c r="A142" s="326" t="s">
        <v>728</v>
      </c>
      <c r="B142" s="359"/>
      <c r="C142" s="373">
        <v>20000000</v>
      </c>
      <c r="D142" s="150"/>
      <c r="E142" s="150"/>
      <c r="F142" s="150"/>
      <c r="G142" s="150"/>
    </row>
    <row r="143" spans="1:7" ht="38.25" x14ac:dyDescent="0.2">
      <c r="A143" s="224" t="s">
        <v>728</v>
      </c>
      <c r="B143" s="224" t="s">
        <v>666</v>
      </c>
      <c r="C143" s="367">
        <v>20000000</v>
      </c>
      <c r="D143" s="126">
        <v>40940</v>
      </c>
      <c r="E143" s="126">
        <v>40940</v>
      </c>
      <c r="F143" s="126">
        <v>40969</v>
      </c>
      <c r="G143" s="126">
        <v>41244</v>
      </c>
    </row>
    <row r="144" spans="1:7" ht="38.25" x14ac:dyDescent="0.2">
      <c r="A144" s="358" t="s">
        <v>141</v>
      </c>
      <c r="B144" s="358"/>
      <c r="C144" s="139">
        <f>SUM(C145:C145)</f>
        <v>40000000</v>
      </c>
      <c r="D144" s="153"/>
      <c r="E144" s="153"/>
      <c r="F144" s="153"/>
      <c r="G144" s="153"/>
    </row>
    <row r="145" spans="1:7" s="184" customFormat="1" ht="25.5" x14ac:dyDescent="0.2">
      <c r="A145" s="326" t="s">
        <v>426</v>
      </c>
      <c r="B145" s="326"/>
      <c r="C145" s="371">
        <v>40000000</v>
      </c>
      <c r="D145" s="186"/>
      <c r="E145" s="186"/>
      <c r="F145" s="186"/>
      <c r="G145" s="186"/>
    </row>
    <row r="146" spans="1:7" ht="25.5" x14ac:dyDescent="0.2">
      <c r="A146" s="224" t="s">
        <v>729</v>
      </c>
      <c r="B146" s="224" t="s">
        <v>237</v>
      </c>
      <c r="C146" s="367">
        <v>20000000</v>
      </c>
      <c r="D146" s="126">
        <v>40940</v>
      </c>
      <c r="E146" s="126">
        <v>40940</v>
      </c>
      <c r="F146" s="126">
        <v>40969</v>
      </c>
      <c r="G146" s="126">
        <v>41244</v>
      </c>
    </row>
    <row r="147" spans="1:7" ht="25.5" x14ac:dyDescent="0.2">
      <c r="A147" s="224" t="s">
        <v>730</v>
      </c>
      <c r="B147" s="224" t="s">
        <v>237</v>
      </c>
      <c r="C147" s="367">
        <v>20000000</v>
      </c>
      <c r="D147" s="126">
        <v>40940</v>
      </c>
      <c r="E147" s="126">
        <v>40940</v>
      </c>
      <c r="F147" s="126">
        <v>40969</v>
      </c>
      <c r="G147" s="126">
        <v>41244</v>
      </c>
    </row>
    <row r="148" spans="1:7" ht="25.5" x14ac:dyDescent="0.2">
      <c r="A148" s="358" t="s">
        <v>222</v>
      </c>
      <c r="B148" s="358"/>
      <c r="C148" s="139">
        <f>+C149+C151+C153</f>
        <v>13500000</v>
      </c>
      <c r="D148" s="153"/>
      <c r="E148" s="153"/>
      <c r="F148" s="153"/>
      <c r="G148" s="153"/>
    </row>
    <row r="149" spans="1:7" s="184" customFormat="1" x14ac:dyDescent="0.2">
      <c r="A149" s="356" t="s">
        <v>427</v>
      </c>
      <c r="B149" s="356"/>
      <c r="C149" s="125">
        <v>5000000</v>
      </c>
      <c r="D149" s="154"/>
      <c r="E149" s="154"/>
      <c r="F149" s="154"/>
      <c r="G149" s="154"/>
    </row>
    <row r="150" spans="1:7" ht="25.5" x14ac:dyDescent="0.2">
      <c r="A150" s="305" t="s">
        <v>731</v>
      </c>
      <c r="B150" s="305" t="s">
        <v>666</v>
      </c>
      <c r="C150" s="367">
        <v>5000000</v>
      </c>
      <c r="D150" s="126">
        <v>41000</v>
      </c>
      <c r="E150" s="126">
        <v>41061</v>
      </c>
      <c r="F150" s="126">
        <v>41091</v>
      </c>
      <c r="G150" s="126">
        <v>41153</v>
      </c>
    </row>
    <row r="151" spans="1:7" s="184" customFormat="1" x14ac:dyDescent="0.2">
      <c r="A151" s="356" t="s">
        <v>428</v>
      </c>
      <c r="B151" s="356"/>
      <c r="C151" s="125">
        <v>3500000</v>
      </c>
      <c r="D151" s="154"/>
      <c r="E151" s="154"/>
      <c r="F151" s="154"/>
      <c r="G151" s="154"/>
    </row>
    <row r="152" spans="1:7" ht="25.5" x14ac:dyDescent="0.2">
      <c r="A152" s="305" t="s">
        <v>732</v>
      </c>
      <c r="B152" s="305" t="s">
        <v>666</v>
      </c>
      <c r="C152" s="367">
        <v>3500000</v>
      </c>
      <c r="D152" s="126">
        <v>41000</v>
      </c>
      <c r="E152" s="126">
        <v>41061</v>
      </c>
      <c r="F152" s="126">
        <v>41091</v>
      </c>
      <c r="G152" s="126">
        <v>41153</v>
      </c>
    </row>
    <row r="153" spans="1:7" s="184" customFormat="1" x14ac:dyDescent="0.2">
      <c r="A153" s="356" t="s">
        <v>429</v>
      </c>
      <c r="B153" s="356"/>
      <c r="C153" s="125">
        <v>5000000</v>
      </c>
      <c r="D153" s="154"/>
      <c r="E153" s="154"/>
      <c r="F153" s="154"/>
      <c r="G153" s="154"/>
    </row>
    <row r="154" spans="1:7" ht="25.5" x14ac:dyDescent="0.2">
      <c r="A154" s="305" t="s">
        <v>733</v>
      </c>
      <c r="B154" s="305" t="s">
        <v>666</v>
      </c>
      <c r="C154" s="367">
        <v>5000000</v>
      </c>
      <c r="D154" s="126">
        <v>41000</v>
      </c>
      <c r="E154" s="126">
        <v>41061</v>
      </c>
      <c r="F154" s="126">
        <v>41091</v>
      </c>
      <c r="G154" s="126">
        <v>41153</v>
      </c>
    </row>
    <row r="155" spans="1:7" ht="25.5" x14ac:dyDescent="0.2">
      <c r="A155" s="358" t="s">
        <v>271</v>
      </c>
      <c r="B155" s="358"/>
      <c r="C155" s="139">
        <f>+C156+C158+C165</f>
        <v>84000000</v>
      </c>
      <c r="D155" s="153"/>
      <c r="E155" s="153"/>
      <c r="F155" s="153"/>
      <c r="G155" s="153"/>
    </row>
    <row r="156" spans="1:7" s="184" customFormat="1" x14ac:dyDescent="0.2">
      <c r="A156" s="361" t="s">
        <v>430</v>
      </c>
      <c r="B156" s="359"/>
      <c r="C156" s="143">
        <v>14000000</v>
      </c>
      <c r="D156" s="150"/>
      <c r="E156" s="150"/>
      <c r="F156" s="150"/>
      <c r="G156" s="150"/>
    </row>
    <row r="157" spans="1:7" ht="25.5" x14ac:dyDescent="0.2">
      <c r="A157" s="362" t="s">
        <v>734</v>
      </c>
      <c r="B157" s="360" t="s">
        <v>666</v>
      </c>
      <c r="C157" s="367">
        <v>14000000</v>
      </c>
      <c r="D157" s="126">
        <v>41000</v>
      </c>
      <c r="E157" s="126">
        <v>41061</v>
      </c>
      <c r="F157" s="126">
        <v>41091</v>
      </c>
      <c r="G157" s="126">
        <v>41153</v>
      </c>
    </row>
    <row r="158" spans="1:7" s="184" customFormat="1" x14ac:dyDescent="0.2">
      <c r="A158" s="359" t="s">
        <v>282</v>
      </c>
      <c r="B158" s="359"/>
      <c r="C158" s="143">
        <v>30000000</v>
      </c>
      <c r="D158" s="155"/>
      <c r="E158" s="155"/>
      <c r="F158" s="155"/>
      <c r="G158" s="155"/>
    </row>
    <row r="159" spans="1:7" ht="25.5" x14ac:dyDescent="0.2">
      <c r="A159" s="360" t="s">
        <v>735</v>
      </c>
      <c r="B159" s="360" t="s">
        <v>237</v>
      </c>
      <c r="C159" s="367">
        <v>8000000</v>
      </c>
      <c r="D159" s="126">
        <v>40940</v>
      </c>
      <c r="E159" s="126">
        <v>40940</v>
      </c>
      <c r="F159" s="126">
        <v>40969</v>
      </c>
      <c r="G159" s="126">
        <v>41244</v>
      </c>
    </row>
    <row r="160" spans="1:7" ht="25.5" x14ac:dyDescent="0.2">
      <c r="A160" s="360" t="s">
        <v>736</v>
      </c>
      <c r="B160" s="360" t="s">
        <v>614</v>
      </c>
      <c r="C160" s="367">
        <v>8000000</v>
      </c>
      <c r="D160" s="126">
        <v>40940</v>
      </c>
      <c r="E160" s="126">
        <v>40940</v>
      </c>
      <c r="F160" s="126">
        <v>40969</v>
      </c>
      <c r="G160" s="126">
        <v>41244</v>
      </c>
    </row>
    <row r="161" spans="1:7" ht="25.5" x14ac:dyDescent="0.2">
      <c r="A161" s="360" t="s">
        <v>737</v>
      </c>
      <c r="B161" s="360" t="s">
        <v>616</v>
      </c>
      <c r="C161" s="367">
        <v>4000000</v>
      </c>
      <c r="D161" s="126">
        <v>40940</v>
      </c>
      <c r="E161" s="126">
        <v>40940</v>
      </c>
      <c r="F161" s="126">
        <v>40969</v>
      </c>
      <c r="G161" s="126">
        <v>41244</v>
      </c>
    </row>
    <row r="162" spans="1:7" ht="25.5" x14ac:dyDescent="0.2">
      <c r="A162" s="360" t="s">
        <v>738</v>
      </c>
      <c r="B162" s="360" t="s">
        <v>618</v>
      </c>
      <c r="C162" s="367">
        <v>4000000</v>
      </c>
      <c r="D162" s="126">
        <v>40940</v>
      </c>
      <c r="E162" s="126">
        <v>40940</v>
      </c>
      <c r="F162" s="126">
        <v>40969</v>
      </c>
      <c r="G162" s="126">
        <v>41244</v>
      </c>
    </row>
    <row r="163" spans="1:7" ht="25.5" x14ac:dyDescent="0.2">
      <c r="A163" s="360" t="s">
        <v>739</v>
      </c>
      <c r="B163" s="360" t="s">
        <v>140</v>
      </c>
      <c r="C163" s="367">
        <v>3000000</v>
      </c>
      <c r="D163" s="126">
        <v>40940</v>
      </c>
      <c r="E163" s="126">
        <v>40940</v>
      </c>
      <c r="F163" s="126">
        <v>40969</v>
      </c>
      <c r="G163" s="126">
        <v>41244</v>
      </c>
    </row>
    <row r="164" spans="1:7" ht="25.5" x14ac:dyDescent="0.2">
      <c r="A164" s="360" t="s">
        <v>740</v>
      </c>
      <c r="B164" s="360" t="s">
        <v>608</v>
      </c>
      <c r="C164" s="367">
        <v>3000000</v>
      </c>
      <c r="D164" s="126">
        <v>40940</v>
      </c>
      <c r="E164" s="126">
        <v>40940</v>
      </c>
      <c r="F164" s="126">
        <v>40969</v>
      </c>
      <c r="G164" s="126">
        <v>41244</v>
      </c>
    </row>
    <row r="165" spans="1:7" s="184" customFormat="1" ht="25.5" x14ac:dyDescent="0.2">
      <c r="A165" s="359" t="s">
        <v>431</v>
      </c>
      <c r="B165" s="359"/>
      <c r="C165" s="143">
        <f>+SUM(C166:C171)</f>
        <v>40000000</v>
      </c>
      <c r="D165" s="155"/>
      <c r="E165" s="155"/>
      <c r="F165" s="155"/>
      <c r="G165" s="155"/>
    </row>
    <row r="166" spans="1:7" ht="25.5" x14ac:dyDescent="0.2">
      <c r="A166" s="360" t="s">
        <v>741</v>
      </c>
      <c r="B166" s="360" t="s">
        <v>237</v>
      </c>
      <c r="C166" s="367">
        <v>10000000</v>
      </c>
      <c r="D166" s="126">
        <v>41000</v>
      </c>
      <c r="E166" s="126">
        <v>41061</v>
      </c>
      <c r="F166" s="126">
        <v>41091</v>
      </c>
      <c r="G166" s="126">
        <v>41153</v>
      </c>
    </row>
    <row r="167" spans="1:7" ht="25.5" x14ac:dyDescent="0.2">
      <c r="A167" s="360" t="s">
        <v>742</v>
      </c>
      <c r="B167" s="360" t="s">
        <v>614</v>
      </c>
      <c r="C167" s="367">
        <v>10000000</v>
      </c>
      <c r="D167" s="126">
        <v>41000</v>
      </c>
      <c r="E167" s="126">
        <v>41061</v>
      </c>
      <c r="F167" s="126">
        <v>41091</v>
      </c>
      <c r="G167" s="126">
        <v>41153</v>
      </c>
    </row>
    <row r="168" spans="1:7" ht="25.5" x14ac:dyDescent="0.2">
      <c r="A168" s="360" t="s">
        <v>743</v>
      </c>
      <c r="B168" s="360" t="s">
        <v>616</v>
      </c>
      <c r="C168" s="367">
        <v>7000000</v>
      </c>
      <c r="D168" s="126">
        <v>41000</v>
      </c>
      <c r="E168" s="126">
        <v>41061</v>
      </c>
      <c r="F168" s="126">
        <v>41091</v>
      </c>
      <c r="G168" s="126">
        <v>41153</v>
      </c>
    </row>
    <row r="169" spans="1:7" ht="25.5" x14ac:dyDescent="0.2">
      <c r="A169" s="360" t="s">
        <v>744</v>
      </c>
      <c r="B169" s="360" t="s">
        <v>618</v>
      </c>
      <c r="C169" s="367">
        <v>7000000</v>
      </c>
      <c r="D169" s="126">
        <v>41000</v>
      </c>
      <c r="E169" s="126">
        <v>41061</v>
      </c>
      <c r="F169" s="126">
        <v>41091</v>
      </c>
      <c r="G169" s="126">
        <v>41153</v>
      </c>
    </row>
    <row r="170" spans="1:7" ht="25.5" x14ac:dyDescent="0.2">
      <c r="A170" s="360" t="s">
        <v>745</v>
      </c>
      <c r="B170" s="360" t="s">
        <v>140</v>
      </c>
      <c r="C170" s="367">
        <v>3000000</v>
      </c>
      <c r="D170" s="126">
        <v>41000</v>
      </c>
      <c r="E170" s="126">
        <v>41061</v>
      </c>
      <c r="F170" s="126">
        <v>41091</v>
      </c>
      <c r="G170" s="126">
        <v>41153</v>
      </c>
    </row>
    <row r="171" spans="1:7" ht="25.5" x14ac:dyDescent="0.2">
      <c r="A171" s="360" t="s">
        <v>746</v>
      </c>
      <c r="B171" s="360" t="s">
        <v>608</v>
      </c>
      <c r="C171" s="367">
        <v>3000000</v>
      </c>
      <c r="D171" s="126">
        <v>41000</v>
      </c>
      <c r="E171" s="126">
        <v>41061</v>
      </c>
      <c r="F171" s="126">
        <v>41091</v>
      </c>
      <c r="G171" s="126">
        <v>41153</v>
      </c>
    </row>
    <row r="172" spans="1:7" x14ac:dyDescent="0.2">
      <c r="A172" s="358" t="s">
        <v>326</v>
      </c>
      <c r="B172" s="358"/>
      <c r="C172" s="139">
        <f>+C173+C175+C177+C179+C181+C183+C185+C187+C193+C199+C204+C206+C208</f>
        <v>231000000</v>
      </c>
      <c r="D172" s="153"/>
      <c r="E172" s="153"/>
      <c r="F172" s="153"/>
      <c r="G172" s="153"/>
    </row>
    <row r="173" spans="1:7" s="184" customFormat="1" ht="25.5" x14ac:dyDescent="0.2">
      <c r="A173" s="359" t="s">
        <v>327</v>
      </c>
      <c r="B173" s="359"/>
      <c r="C173" s="143">
        <v>34000000</v>
      </c>
      <c r="D173" s="150"/>
      <c r="E173" s="150"/>
      <c r="F173" s="150"/>
      <c r="G173" s="150"/>
    </row>
    <row r="174" spans="1:7" ht="25.5" x14ac:dyDescent="0.2">
      <c r="A174" s="395" t="s">
        <v>747</v>
      </c>
      <c r="B174" s="360" t="s">
        <v>666</v>
      </c>
      <c r="C174" s="367">
        <v>34000000</v>
      </c>
      <c r="D174" s="126">
        <v>40940</v>
      </c>
      <c r="E174" s="126">
        <v>40940</v>
      </c>
      <c r="F174" s="126">
        <v>40969</v>
      </c>
      <c r="G174" s="126">
        <v>41244</v>
      </c>
    </row>
    <row r="175" spans="1:7" s="184" customFormat="1" ht="25.5" x14ac:dyDescent="0.2">
      <c r="A175" s="361" t="s">
        <v>433</v>
      </c>
      <c r="B175" s="359"/>
      <c r="C175" s="143">
        <v>17000000</v>
      </c>
      <c r="D175" s="150"/>
      <c r="E175" s="150"/>
      <c r="F175" s="150"/>
      <c r="G175" s="150"/>
    </row>
    <row r="176" spans="1:7" ht="38.25" x14ac:dyDescent="0.2">
      <c r="A176" s="362" t="s">
        <v>748</v>
      </c>
      <c r="B176" s="360" t="s">
        <v>666</v>
      </c>
      <c r="C176" s="367">
        <v>17000000</v>
      </c>
      <c r="D176" s="126">
        <v>40940</v>
      </c>
      <c r="E176" s="126">
        <v>40940</v>
      </c>
      <c r="F176" s="126">
        <v>40969</v>
      </c>
      <c r="G176" s="126">
        <v>41244</v>
      </c>
    </row>
    <row r="177" spans="1:7" s="184" customFormat="1" x14ac:dyDescent="0.2">
      <c r="A177" s="361" t="s">
        <v>328</v>
      </c>
      <c r="B177" s="359"/>
      <c r="C177" s="143">
        <v>10000000</v>
      </c>
      <c r="D177" s="155"/>
      <c r="E177" s="155"/>
      <c r="F177" s="155"/>
      <c r="G177" s="155"/>
    </row>
    <row r="178" spans="1:7" ht="25.5" x14ac:dyDescent="0.2">
      <c r="A178" s="362" t="s">
        <v>749</v>
      </c>
      <c r="B178" s="360" t="s">
        <v>666</v>
      </c>
      <c r="C178" s="367">
        <v>10000000</v>
      </c>
      <c r="D178" s="126">
        <v>40940</v>
      </c>
      <c r="E178" s="126">
        <v>40940</v>
      </c>
      <c r="F178" s="126">
        <v>40969</v>
      </c>
      <c r="G178" s="126">
        <v>41244</v>
      </c>
    </row>
    <row r="179" spans="1:7" s="184" customFormat="1" x14ac:dyDescent="0.2">
      <c r="A179" s="361" t="s">
        <v>750</v>
      </c>
      <c r="B179" s="359"/>
      <c r="C179" s="143">
        <v>3000000</v>
      </c>
      <c r="D179" s="155"/>
      <c r="E179" s="155"/>
      <c r="F179" s="155"/>
      <c r="G179" s="155"/>
    </row>
    <row r="180" spans="1:7" ht="25.5" x14ac:dyDescent="0.2">
      <c r="A180" s="362" t="s">
        <v>751</v>
      </c>
      <c r="B180" s="360" t="s">
        <v>666</v>
      </c>
      <c r="C180" s="367">
        <v>3000000</v>
      </c>
      <c r="D180" s="126">
        <v>40940</v>
      </c>
      <c r="E180" s="126">
        <v>40940</v>
      </c>
      <c r="F180" s="126">
        <v>40969</v>
      </c>
      <c r="G180" s="126">
        <v>41244</v>
      </c>
    </row>
    <row r="181" spans="1:7" s="184" customFormat="1" x14ac:dyDescent="0.2">
      <c r="A181" s="359" t="s">
        <v>329</v>
      </c>
      <c r="B181" s="359"/>
      <c r="C181" s="143">
        <v>6000000</v>
      </c>
      <c r="D181" s="155"/>
      <c r="E181" s="155"/>
      <c r="F181" s="155"/>
      <c r="G181" s="155"/>
    </row>
    <row r="182" spans="1:7" ht="25.5" x14ac:dyDescent="0.2">
      <c r="A182" s="360" t="s">
        <v>752</v>
      </c>
      <c r="B182" s="360" t="s">
        <v>666</v>
      </c>
      <c r="C182" s="367">
        <v>6000000</v>
      </c>
      <c r="D182" s="126">
        <v>40940</v>
      </c>
      <c r="E182" s="126">
        <v>40940</v>
      </c>
      <c r="F182" s="126">
        <v>40969</v>
      </c>
      <c r="G182" s="126">
        <v>41244</v>
      </c>
    </row>
    <row r="183" spans="1:7" s="184" customFormat="1" ht="25.5" x14ac:dyDescent="0.2">
      <c r="A183" s="359" t="s">
        <v>330</v>
      </c>
      <c r="B183" s="356"/>
      <c r="C183" s="125">
        <v>10000000</v>
      </c>
      <c r="D183" s="154"/>
      <c r="E183" s="154"/>
      <c r="F183" s="154"/>
      <c r="G183" s="154"/>
    </row>
    <row r="184" spans="1:7" ht="25.5" x14ac:dyDescent="0.2">
      <c r="A184" s="360" t="s">
        <v>753</v>
      </c>
      <c r="B184" s="305" t="s">
        <v>666</v>
      </c>
      <c r="C184" s="367">
        <v>10000000</v>
      </c>
      <c r="D184" s="126">
        <v>40940</v>
      </c>
      <c r="E184" s="126">
        <v>40940</v>
      </c>
      <c r="F184" s="126">
        <v>40969</v>
      </c>
      <c r="G184" s="126">
        <v>41244</v>
      </c>
    </row>
    <row r="185" spans="1:7" s="184" customFormat="1" ht="25.5" x14ac:dyDescent="0.2">
      <c r="A185" s="326" t="s">
        <v>331</v>
      </c>
      <c r="B185" s="356"/>
      <c r="C185" s="125">
        <v>6000000</v>
      </c>
      <c r="D185" s="154"/>
      <c r="E185" s="154"/>
      <c r="F185" s="154"/>
      <c r="G185" s="154"/>
    </row>
    <row r="186" spans="1:7" ht="25.5" x14ac:dyDescent="0.2">
      <c r="A186" s="224" t="s">
        <v>754</v>
      </c>
      <c r="B186" s="305" t="s">
        <v>666</v>
      </c>
      <c r="C186" s="367">
        <v>6000000</v>
      </c>
      <c r="D186" s="126">
        <v>40940</v>
      </c>
      <c r="E186" s="126">
        <v>40940</v>
      </c>
      <c r="F186" s="126">
        <v>40969</v>
      </c>
      <c r="G186" s="126">
        <v>41244</v>
      </c>
    </row>
    <row r="187" spans="1:7" s="184" customFormat="1" ht="25.5" x14ac:dyDescent="0.2">
      <c r="A187" s="326" t="s">
        <v>333</v>
      </c>
      <c r="B187" s="356"/>
      <c r="C187" s="125">
        <v>25000000</v>
      </c>
      <c r="D187" s="154"/>
      <c r="E187" s="154"/>
      <c r="F187" s="154"/>
      <c r="G187" s="154"/>
    </row>
    <row r="188" spans="1:7" ht="51" x14ac:dyDescent="0.2">
      <c r="A188" s="224" t="s">
        <v>755</v>
      </c>
      <c r="B188" s="305" t="s">
        <v>756</v>
      </c>
      <c r="C188" s="367">
        <v>1420000</v>
      </c>
      <c r="D188" s="126">
        <v>41000</v>
      </c>
      <c r="E188" s="126">
        <v>41061</v>
      </c>
      <c r="F188" s="126">
        <v>41091</v>
      </c>
      <c r="G188" s="126">
        <v>41153</v>
      </c>
    </row>
    <row r="189" spans="1:7" ht="63.75" x14ac:dyDescent="0.2">
      <c r="A189" s="224" t="s">
        <v>757</v>
      </c>
      <c r="B189" s="305" t="s">
        <v>616</v>
      </c>
      <c r="C189" s="367">
        <v>2400000</v>
      </c>
      <c r="D189" s="126">
        <v>41000</v>
      </c>
      <c r="E189" s="126">
        <v>41061</v>
      </c>
      <c r="F189" s="126">
        <v>41091</v>
      </c>
      <c r="G189" s="126">
        <v>41153</v>
      </c>
    </row>
    <row r="190" spans="1:7" ht="76.5" x14ac:dyDescent="0.2">
      <c r="A190" s="224" t="s">
        <v>758</v>
      </c>
      <c r="B190" s="305" t="s">
        <v>759</v>
      </c>
      <c r="C190" s="367">
        <v>11450000</v>
      </c>
      <c r="D190" s="126">
        <v>41000</v>
      </c>
      <c r="E190" s="126">
        <v>41061</v>
      </c>
      <c r="F190" s="126">
        <v>41091</v>
      </c>
      <c r="G190" s="126">
        <v>41153</v>
      </c>
    </row>
    <row r="191" spans="1:7" ht="63.75" x14ac:dyDescent="0.2">
      <c r="A191" s="224" t="s">
        <v>760</v>
      </c>
      <c r="B191" s="305" t="s">
        <v>614</v>
      </c>
      <c r="C191" s="367">
        <v>7430000</v>
      </c>
      <c r="D191" s="126">
        <v>41000</v>
      </c>
      <c r="E191" s="126">
        <v>41061</v>
      </c>
      <c r="F191" s="126">
        <v>41091</v>
      </c>
      <c r="G191" s="126">
        <v>41153</v>
      </c>
    </row>
    <row r="192" spans="1:7" ht="63.75" x14ac:dyDescent="0.2">
      <c r="A192" s="224" t="s">
        <v>761</v>
      </c>
      <c r="B192" s="305" t="s">
        <v>618</v>
      </c>
      <c r="C192" s="367">
        <v>2300000</v>
      </c>
      <c r="D192" s="126">
        <v>41000</v>
      </c>
      <c r="E192" s="126">
        <v>41061</v>
      </c>
      <c r="F192" s="126">
        <v>41091</v>
      </c>
      <c r="G192" s="126">
        <v>41153</v>
      </c>
    </row>
    <row r="193" spans="1:7" s="184" customFormat="1" ht="25.5" x14ac:dyDescent="0.2">
      <c r="A193" s="326" t="s">
        <v>334</v>
      </c>
      <c r="B193" s="356"/>
      <c r="C193" s="371">
        <v>21000000</v>
      </c>
      <c r="D193" s="186"/>
      <c r="E193" s="186"/>
      <c r="F193" s="186"/>
      <c r="G193" s="186"/>
    </row>
    <row r="194" spans="1:7" ht="51" x14ac:dyDescent="0.2">
      <c r="A194" s="224" t="s">
        <v>762</v>
      </c>
      <c r="B194" s="305" t="s">
        <v>756</v>
      </c>
      <c r="C194" s="367">
        <v>995000</v>
      </c>
      <c r="D194" s="126">
        <v>41000</v>
      </c>
      <c r="E194" s="126">
        <v>41061</v>
      </c>
      <c r="F194" s="126">
        <v>41091</v>
      </c>
      <c r="G194" s="126">
        <v>41153</v>
      </c>
    </row>
    <row r="195" spans="1:7" ht="51" x14ac:dyDescent="0.2">
      <c r="A195" s="224" t="s">
        <v>763</v>
      </c>
      <c r="B195" s="305" t="s">
        <v>616</v>
      </c>
      <c r="C195" s="367">
        <v>780000</v>
      </c>
      <c r="D195" s="126">
        <v>41000</v>
      </c>
      <c r="E195" s="126">
        <v>41061</v>
      </c>
      <c r="F195" s="126">
        <v>41091</v>
      </c>
      <c r="G195" s="126">
        <v>41153</v>
      </c>
    </row>
    <row r="196" spans="1:7" ht="76.5" x14ac:dyDescent="0.2">
      <c r="A196" s="224" t="s">
        <v>764</v>
      </c>
      <c r="B196" s="305" t="s">
        <v>759</v>
      </c>
      <c r="C196" s="367">
        <v>10700000</v>
      </c>
      <c r="D196" s="126">
        <v>41000</v>
      </c>
      <c r="E196" s="126">
        <v>41061</v>
      </c>
      <c r="F196" s="126">
        <v>41091</v>
      </c>
      <c r="G196" s="126">
        <v>41153</v>
      </c>
    </row>
    <row r="197" spans="1:7" ht="63.75" x14ac:dyDescent="0.2">
      <c r="A197" s="224" t="s">
        <v>760</v>
      </c>
      <c r="B197" s="305" t="s">
        <v>614</v>
      </c>
      <c r="C197" s="367">
        <v>7075000</v>
      </c>
      <c r="D197" s="126">
        <v>41000</v>
      </c>
      <c r="E197" s="126">
        <v>41061</v>
      </c>
      <c r="F197" s="126">
        <v>41091</v>
      </c>
      <c r="G197" s="126">
        <v>41153</v>
      </c>
    </row>
    <row r="198" spans="1:7" ht="63.75" x14ac:dyDescent="0.2">
      <c r="A198" s="224" t="s">
        <v>765</v>
      </c>
      <c r="B198" s="305" t="s">
        <v>618</v>
      </c>
      <c r="C198" s="367">
        <v>1450000</v>
      </c>
      <c r="D198" s="126">
        <v>41000</v>
      </c>
      <c r="E198" s="126">
        <v>41061</v>
      </c>
      <c r="F198" s="126">
        <v>41091</v>
      </c>
      <c r="G198" s="126">
        <v>41153</v>
      </c>
    </row>
    <row r="199" spans="1:7" s="184" customFormat="1" ht="25.5" x14ac:dyDescent="0.2">
      <c r="A199" s="326" t="s">
        <v>335</v>
      </c>
      <c r="B199" s="356"/>
      <c r="C199" s="371">
        <v>9000000</v>
      </c>
      <c r="D199" s="186"/>
      <c r="E199" s="186"/>
      <c r="F199" s="186"/>
      <c r="G199" s="186"/>
    </row>
    <row r="200" spans="1:7" ht="51" x14ac:dyDescent="0.2">
      <c r="A200" s="224" t="s">
        <v>763</v>
      </c>
      <c r="B200" s="305" t="s">
        <v>616</v>
      </c>
      <c r="C200" s="367">
        <v>1725000</v>
      </c>
      <c r="D200" s="126">
        <v>41000</v>
      </c>
      <c r="E200" s="126">
        <v>41061</v>
      </c>
      <c r="F200" s="126">
        <v>41091</v>
      </c>
      <c r="G200" s="126">
        <v>41153</v>
      </c>
    </row>
    <row r="201" spans="1:7" ht="76.5" x14ac:dyDescent="0.2">
      <c r="A201" s="224" t="s">
        <v>764</v>
      </c>
      <c r="B201" s="305" t="s">
        <v>759</v>
      </c>
      <c r="C201" s="367">
        <v>4780000</v>
      </c>
      <c r="D201" s="126">
        <v>41000</v>
      </c>
      <c r="E201" s="126">
        <v>41061</v>
      </c>
      <c r="F201" s="126">
        <v>41091</v>
      </c>
      <c r="G201" s="126">
        <v>41153</v>
      </c>
    </row>
    <row r="202" spans="1:7" ht="63.75" x14ac:dyDescent="0.2">
      <c r="A202" s="224" t="s">
        <v>760</v>
      </c>
      <c r="B202" s="305" t="s">
        <v>614</v>
      </c>
      <c r="C202" s="367">
        <v>1535000</v>
      </c>
      <c r="D202" s="126">
        <v>41000</v>
      </c>
      <c r="E202" s="126">
        <v>41061</v>
      </c>
      <c r="F202" s="126">
        <v>41091</v>
      </c>
      <c r="G202" s="126">
        <v>41153</v>
      </c>
    </row>
    <row r="203" spans="1:7" ht="63.75" x14ac:dyDescent="0.2">
      <c r="A203" s="224" t="s">
        <v>765</v>
      </c>
      <c r="B203" s="305" t="s">
        <v>618</v>
      </c>
      <c r="C203" s="367">
        <v>960000</v>
      </c>
      <c r="D203" s="126">
        <v>41000</v>
      </c>
      <c r="E203" s="126">
        <v>41061</v>
      </c>
      <c r="F203" s="126">
        <v>41091</v>
      </c>
      <c r="G203" s="126">
        <v>41153</v>
      </c>
    </row>
    <row r="204" spans="1:7" s="184" customFormat="1" ht="25.5" x14ac:dyDescent="0.2">
      <c r="A204" s="326" t="s">
        <v>336</v>
      </c>
      <c r="B204" s="356"/>
      <c r="C204" s="371">
        <v>55000000</v>
      </c>
      <c r="D204" s="186"/>
      <c r="E204" s="186"/>
      <c r="F204" s="186"/>
      <c r="G204" s="186"/>
    </row>
    <row r="205" spans="1:7" ht="25.5" x14ac:dyDescent="0.2">
      <c r="A205" s="224" t="s">
        <v>766</v>
      </c>
      <c r="B205" s="305" t="s">
        <v>666</v>
      </c>
      <c r="C205" s="367">
        <v>55000000</v>
      </c>
      <c r="D205" s="126">
        <v>40940</v>
      </c>
      <c r="E205" s="126">
        <v>40940</v>
      </c>
      <c r="F205" s="126">
        <v>40969</v>
      </c>
      <c r="G205" s="126">
        <v>41244</v>
      </c>
    </row>
    <row r="206" spans="1:7" s="184" customFormat="1" ht="25.5" x14ac:dyDescent="0.2">
      <c r="A206" s="326" t="s">
        <v>337</v>
      </c>
      <c r="B206" s="356"/>
      <c r="C206" s="371">
        <v>20000000</v>
      </c>
      <c r="D206" s="186"/>
      <c r="E206" s="186"/>
      <c r="F206" s="186"/>
      <c r="G206" s="186"/>
    </row>
    <row r="207" spans="1:7" ht="25.5" x14ac:dyDescent="0.2">
      <c r="A207" s="224" t="s">
        <v>767</v>
      </c>
      <c r="B207" s="305" t="s">
        <v>666</v>
      </c>
      <c r="C207" s="367">
        <v>20000000</v>
      </c>
      <c r="D207" s="126">
        <v>40940</v>
      </c>
      <c r="E207" s="126">
        <v>40940</v>
      </c>
      <c r="F207" s="126">
        <v>40969</v>
      </c>
      <c r="G207" s="126">
        <v>41244</v>
      </c>
    </row>
    <row r="208" spans="1:7" s="184" customFormat="1" ht="25.5" x14ac:dyDescent="0.2">
      <c r="A208" s="326" t="s">
        <v>338</v>
      </c>
      <c r="B208" s="356"/>
      <c r="C208" s="371">
        <v>15000000</v>
      </c>
      <c r="D208" s="186"/>
      <c r="E208" s="186"/>
      <c r="F208" s="186"/>
      <c r="G208" s="186"/>
    </row>
    <row r="209" spans="1:7" ht="25.5" x14ac:dyDescent="0.2">
      <c r="A209" s="224" t="s">
        <v>768</v>
      </c>
      <c r="B209" s="305" t="s">
        <v>666</v>
      </c>
      <c r="C209" s="367">
        <v>15000000</v>
      </c>
      <c r="D209" s="126">
        <v>40940</v>
      </c>
      <c r="E209" s="126">
        <v>40940</v>
      </c>
      <c r="F209" s="126">
        <v>40969</v>
      </c>
      <c r="G209" s="126">
        <v>41244</v>
      </c>
    </row>
    <row r="210" spans="1:7" x14ac:dyDescent="0.2">
      <c r="A210" s="358" t="s">
        <v>371</v>
      </c>
      <c r="B210" s="358"/>
      <c r="C210" s="139">
        <f>SUM(C211:C211)</f>
        <v>24000000</v>
      </c>
      <c r="D210" s="153"/>
      <c r="E210" s="153"/>
      <c r="F210" s="153"/>
      <c r="G210" s="153"/>
    </row>
    <row r="211" spans="1:7" s="184" customFormat="1" ht="25.5" x14ac:dyDescent="0.2">
      <c r="A211" s="361" t="s">
        <v>453</v>
      </c>
      <c r="B211" s="361"/>
      <c r="C211" s="374">
        <v>24000000</v>
      </c>
      <c r="D211" s="156"/>
      <c r="E211" s="156"/>
      <c r="F211" s="156"/>
      <c r="G211" s="156"/>
    </row>
    <row r="212" spans="1:7" ht="76.5" x14ac:dyDescent="0.2">
      <c r="A212" s="362" t="s">
        <v>769</v>
      </c>
      <c r="B212" s="362" t="s">
        <v>237</v>
      </c>
      <c r="C212" s="367">
        <v>12000000</v>
      </c>
      <c r="D212" s="126">
        <v>41000</v>
      </c>
      <c r="E212" s="126">
        <v>41061</v>
      </c>
      <c r="F212" s="126">
        <v>41091</v>
      </c>
      <c r="G212" s="126">
        <v>41153</v>
      </c>
    </row>
    <row r="213" spans="1:7" ht="76.5" x14ac:dyDescent="0.2">
      <c r="A213" s="362" t="s">
        <v>770</v>
      </c>
      <c r="B213" s="362" t="s">
        <v>614</v>
      </c>
      <c r="C213" s="367">
        <v>12000000</v>
      </c>
      <c r="D213" s="126">
        <v>41000</v>
      </c>
      <c r="E213" s="126">
        <v>41061</v>
      </c>
      <c r="F213" s="126">
        <v>41091</v>
      </c>
      <c r="G213" s="126">
        <v>41153</v>
      </c>
    </row>
    <row r="214" spans="1:7" ht="25.5" x14ac:dyDescent="0.2">
      <c r="A214" s="358" t="s">
        <v>391</v>
      </c>
      <c r="B214" s="358"/>
      <c r="C214" s="139">
        <f>+C215+C217+C220</f>
        <v>23250000</v>
      </c>
      <c r="D214" s="153"/>
      <c r="E214" s="153"/>
      <c r="F214" s="153"/>
      <c r="G214" s="153"/>
    </row>
    <row r="215" spans="1:7" s="184" customFormat="1" ht="51" x14ac:dyDescent="0.2">
      <c r="A215" s="361" t="s">
        <v>393</v>
      </c>
      <c r="B215" s="359"/>
      <c r="C215" s="143">
        <v>15000000</v>
      </c>
      <c r="D215" s="150"/>
      <c r="E215" s="150"/>
      <c r="F215" s="150"/>
      <c r="G215" s="150"/>
    </row>
    <row r="216" spans="1:7" ht="38.25" x14ac:dyDescent="0.2">
      <c r="A216" s="362" t="s">
        <v>771</v>
      </c>
      <c r="B216" s="360" t="s">
        <v>666</v>
      </c>
      <c r="C216" s="367">
        <v>15000000</v>
      </c>
      <c r="D216" s="126">
        <v>41000</v>
      </c>
      <c r="E216" s="126">
        <v>41061</v>
      </c>
      <c r="F216" s="126">
        <v>41091</v>
      </c>
      <c r="G216" s="126">
        <v>41153</v>
      </c>
    </row>
    <row r="217" spans="1:7" s="184" customFormat="1" ht="38.25" x14ac:dyDescent="0.2">
      <c r="A217" s="361" t="s">
        <v>397</v>
      </c>
      <c r="B217" s="359"/>
      <c r="C217" s="143">
        <v>550000</v>
      </c>
      <c r="D217" s="150"/>
      <c r="E217" s="150"/>
      <c r="F217" s="150"/>
      <c r="G217" s="150"/>
    </row>
    <row r="218" spans="1:7" ht="25.5" x14ac:dyDescent="0.2">
      <c r="A218" s="362" t="s">
        <v>772</v>
      </c>
      <c r="B218" s="360" t="s">
        <v>614</v>
      </c>
      <c r="C218" s="367">
        <v>275000</v>
      </c>
      <c r="D218" s="126">
        <v>41000</v>
      </c>
      <c r="E218" s="126">
        <v>41061</v>
      </c>
      <c r="F218" s="126">
        <v>41091</v>
      </c>
      <c r="G218" s="126">
        <v>41153</v>
      </c>
    </row>
    <row r="219" spans="1:7" ht="25.5" x14ac:dyDescent="0.2">
      <c r="A219" s="362" t="s">
        <v>773</v>
      </c>
      <c r="B219" s="360" t="s">
        <v>237</v>
      </c>
      <c r="C219" s="367">
        <v>275000</v>
      </c>
      <c r="D219" s="126">
        <v>41000</v>
      </c>
      <c r="E219" s="126">
        <v>41061</v>
      </c>
      <c r="F219" s="126">
        <v>41091</v>
      </c>
      <c r="G219" s="126">
        <v>41153</v>
      </c>
    </row>
    <row r="220" spans="1:7" s="184" customFormat="1" ht="25.5" x14ac:dyDescent="0.2">
      <c r="A220" s="359" t="s">
        <v>398</v>
      </c>
      <c r="B220" s="359"/>
      <c r="C220" s="143">
        <v>7700000</v>
      </c>
      <c r="D220" s="155"/>
      <c r="E220" s="155"/>
      <c r="F220" s="155"/>
      <c r="G220" s="155"/>
    </row>
    <row r="221" spans="1:7" ht="25.5" x14ac:dyDescent="0.2">
      <c r="A221" s="362" t="s">
        <v>774</v>
      </c>
      <c r="B221" s="360" t="s">
        <v>614</v>
      </c>
      <c r="C221" s="367">
        <v>3850000</v>
      </c>
      <c r="D221" s="126">
        <v>41000</v>
      </c>
      <c r="E221" s="126">
        <v>41061</v>
      </c>
      <c r="F221" s="126">
        <v>41091</v>
      </c>
      <c r="G221" s="126">
        <v>41153</v>
      </c>
    </row>
    <row r="222" spans="1:7" ht="25.5" x14ac:dyDescent="0.2">
      <c r="A222" s="362" t="s">
        <v>775</v>
      </c>
      <c r="B222" s="360" t="s">
        <v>237</v>
      </c>
      <c r="C222" s="367">
        <v>3850000</v>
      </c>
      <c r="D222" s="126">
        <v>41000</v>
      </c>
      <c r="E222" s="126">
        <v>41061</v>
      </c>
      <c r="F222" s="126">
        <v>41091</v>
      </c>
      <c r="G222" s="126">
        <v>41153</v>
      </c>
    </row>
    <row r="223" spans="1:7" x14ac:dyDescent="0.2">
      <c r="C223" s="375" t="e">
        <f>+C220+C217+C215+C211+C208+C206+C204+C199+C193+C187+C185+C183+C181+C179+C177+C175+C173+C165+C158+C156+C153+C151+C149+C145+#REF!+C139+C137+C134+C132+C128+C126+C124+C121+C116+C114+C112+C98+C93+C88+C83+C80+C74+C71+C67+C64+C58+C56+C54+C51+C42+C36+C33+C27+C14+C10</f>
        <v>#REF!</v>
      </c>
    </row>
  </sheetData>
  <mergeCells count="5">
    <mergeCell ref="A2:G2"/>
    <mergeCell ref="A3:G3"/>
    <mergeCell ref="A4:G4"/>
    <mergeCell ref="B6:D6"/>
    <mergeCell ref="E6:G6"/>
  </mergeCells>
  <pageMargins left="0.51181102362204722" right="0.51181102362204722" top="0.55118110236220474" bottom="0.55118110236220474" header="0.31496062992125984" footer="0.31496062992125984"/>
  <pageSetup scale="80" orientation="landscape" r:id="rId1"/>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A2:I96"/>
  <sheetViews>
    <sheetView topLeftCell="A55" workbookViewId="0">
      <selection activeCell="D22" sqref="D22"/>
    </sheetView>
  </sheetViews>
  <sheetFormatPr baseColWidth="10" defaultRowHeight="12.75" x14ac:dyDescent="0.25"/>
  <cols>
    <col min="1" max="1" width="63.7109375" style="36" customWidth="1"/>
    <col min="2" max="2" width="20.7109375" style="300" customWidth="1"/>
    <col min="3" max="3" width="18.7109375" style="194" customWidth="1"/>
    <col min="4" max="7" width="13.7109375" style="5" customWidth="1"/>
    <col min="8" max="8" width="11.42578125" style="36"/>
    <col min="9" max="9" width="15.28515625" style="36" bestFit="1" customWidth="1"/>
    <col min="10" max="232" width="11.42578125" style="36"/>
    <col min="233" max="233" width="62.85546875" style="36" customWidth="1"/>
    <col min="234" max="234" width="22.28515625" style="36" customWidth="1"/>
    <col min="235" max="235" width="18.140625" style="36" customWidth="1"/>
    <col min="236" max="236" width="16.85546875" style="36" customWidth="1"/>
    <col min="237" max="237" width="13.42578125" style="36" customWidth="1"/>
    <col min="238" max="238" width="11.7109375" style="36" customWidth="1"/>
    <col min="239" max="239" width="13" style="36" customWidth="1"/>
    <col min="240" max="240" width="13.42578125" style="36" bestFit="1" customWidth="1"/>
    <col min="241" max="488" width="11.42578125" style="36"/>
    <col min="489" max="489" width="62.85546875" style="36" customWidth="1"/>
    <col min="490" max="490" width="22.28515625" style="36" customWidth="1"/>
    <col min="491" max="491" width="18.140625" style="36" customWidth="1"/>
    <col min="492" max="492" width="16.85546875" style="36" customWidth="1"/>
    <col min="493" max="493" width="13.42578125" style="36" customWidth="1"/>
    <col min="494" max="494" width="11.7109375" style="36" customWidth="1"/>
    <col min="495" max="495" width="13" style="36" customWidth="1"/>
    <col min="496" max="496" width="13.42578125" style="36" bestFit="1" customWidth="1"/>
    <col min="497" max="744" width="11.42578125" style="36"/>
    <col min="745" max="745" width="62.85546875" style="36" customWidth="1"/>
    <col min="746" max="746" width="22.28515625" style="36" customWidth="1"/>
    <col min="747" max="747" width="18.140625" style="36" customWidth="1"/>
    <col min="748" max="748" width="16.85546875" style="36" customWidth="1"/>
    <col min="749" max="749" width="13.42578125" style="36" customWidth="1"/>
    <col min="750" max="750" width="11.7109375" style="36" customWidth="1"/>
    <col min="751" max="751" width="13" style="36" customWidth="1"/>
    <col min="752" max="752" width="13.42578125" style="36" bestFit="1" customWidth="1"/>
    <col min="753" max="1000" width="11.42578125" style="36"/>
    <col min="1001" max="1001" width="62.85546875" style="36" customWidth="1"/>
    <col min="1002" max="1002" width="22.28515625" style="36" customWidth="1"/>
    <col min="1003" max="1003" width="18.140625" style="36" customWidth="1"/>
    <col min="1004" max="1004" width="16.85546875" style="36" customWidth="1"/>
    <col min="1005" max="1005" width="13.42578125" style="36" customWidth="1"/>
    <col min="1006" max="1006" width="11.7109375" style="36" customWidth="1"/>
    <col min="1007" max="1007" width="13" style="36" customWidth="1"/>
    <col min="1008" max="1008" width="13.42578125" style="36" bestFit="1" customWidth="1"/>
    <col min="1009" max="1256" width="11.42578125" style="36"/>
    <col min="1257" max="1257" width="62.85546875" style="36" customWidth="1"/>
    <col min="1258" max="1258" width="22.28515625" style="36" customWidth="1"/>
    <col min="1259" max="1259" width="18.140625" style="36" customWidth="1"/>
    <col min="1260" max="1260" width="16.85546875" style="36" customWidth="1"/>
    <col min="1261" max="1261" width="13.42578125" style="36" customWidth="1"/>
    <col min="1262" max="1262" width="11.7109375" style="36" customWidth="1"/>
    <col min="1263" max="1263" width="13" style="36" customWidth="1"/>
    <col min="1264" max="1264" width="13.42578125" style="36" bestFit="1" customWidth="1"/>
    <col min="1265" max="1512" width="11.42578125" style="36"/>
    <col min="1513" max="1513" width="62.85546875" style="36" customWidth="1"/>
    <col min="1514" max="1514" width="22.28515625" style="36" customWidth="1"/>
    <col min="1515" max="1515" width="18.140625" style="36" customWidth="1"/>
    <col min="1516" max="1516" width="16.85546875" style="36" customWidth="1"/>
    <col min="1517" max="1517" width="13.42578125" style="36" customWidth="1"/>
    <col min="1518" max="1518" width="11.7109375" style="36" customWidth="1"/>
    <col min="1519" max="1519" width="13" style="36" customWidth="1"/>
    <col min="1520" max="1520" width="13.42578125" style="36" bestFit="1" customWidth="1"/>
    <col min="1521" max="1768" width="11.42578125" style="36"/>
    <col min="1769" max="1769" width="62.85546875" style="36" customWidth="1"/>
    <col min="1770" max="1770" width="22.28515625" style="36" customWidth="1"/>
    <col min="1771" max="1771" width="18.140625" style="36" customWidth="1"/>
    <col min="1772" max="1772" width="16.85546875" style="36" customWidth="1"/>
    <col min="1773" max="1773" width="13.42578125" style="36" customWidth="1"/>
    <col min="1774" max="1774" width="11.7109375" style="36" customWidth="1"/>
    <col min="1775" max="1775" width="13" style="36" customWidth="1"/>
    <col min="1776" max="1776" width="13.42578125" style="36" bestFit="1" customWidth="1"/>
    <col min="1777" max="2024" width="11.42578125" style="36"/>
    <col min="2025" max="2025" width="62.85546875" style="36" customWidth="1"/>
    <col min="2026" max="2026" width="22.28515625" style="36" customWidth="1"/>
    <col min="2027" max="2027" width="18.140625" style="36" customWidth="1"/>
    <col min="2028" max="2028" width="16.85546875" style="36" customWidth="1"/>
    <col min="2029" max="2029" width="13.42578125" style="36" customWidth="1"/>
    <col min="2030" max="2030" width="11.7109375" style="36" customWidth="1"/>
    <col min="2031" max="2031" width="13" style="36" customWidth="1"/>
    <col min="2032" max="2032" width="13.42578125" style="36" bestFit="1" customWidth="1"/>
    <col min="2033" max="2280" width="11.42578125" style="36"/>
    <col min="2281" max="2281" width="62.85546875" style="36" customWidth="1"/>
    <col min="2282" max="2282" width="22.28515625" style="36" customWidth="1"/>
    <col min="2283" max="2283" width="18.140625" style="36" customWidth="1"/>
    <col min="2284" max="2284" width="16.85546875" style="36" customWidth="1"/>
    <col min="2285" max="2285" width="13.42578125" style="36" customWidth="1"/>
    <col min="2286" max="2286" width="11.7109375" style="36" customWidth="1"/>
    <col min="2287" max="2287" width="13" style="36" customWidth="1"/>
    <col min="2288" max="2288" width="13.42578125" style="36" bestFit="1" customWidth="1"/>
    <col min="2289" max="2536" width="11.42578125" style="36"/>
    <col min="2537" max="2537" width="62.85546875" style="36" customWidth="1"/>
    <col min="2538" max="2538" width="22.28515625" style="36" customWidth="1"/>
    <col min="2539" max="2539" width="18.140625" style="36" customWidth="1"/>
    <col min="2540" max="2540" width="16.85546875" style="36" customWidth="1"/>
    <col min="2541" max="2541" width="13.42578125" style="36" customWidth="1"/>
    <col min="2542" max="2542" width="11.7109375" style="36" customWidth="1"/>
    <col min="2543" max="2543" width="13" style="36" customWidth="1"/>
    <col min="2544" max="2544" width="13.42578125" style="36" bestFit="1" customWidth="1"/>
    <col min="2545" max="2792" width="11.42578125" style="36"/>
    <col min="2793" max="2793" width="62.85546875" style="36" customWidth="1"/>
    <col min="2794" max="2794" width="22.28515625" style="36" customWidth="1"/>
    <col min="2795" max="2795" width="18.140625" style="36" customWidth="1"/>
    <col min="2796" max="2796" width="16.85546875" style="36" customWidth="1"/>
    <col min="2797" max="2797" width="13.42578125" style="36" customWidth="1"/>
    <col min="2798" max="2798" width="11.7109375" style="36" customWidth="1"/>
    <col min="2799" max="2799" width="13" style="36" customWidth="1"/>
    <col min="2800" max="2800" width="13.42578125" style="36" bestFit="1" customWidth="1"/>
    <col min="2801" max="3048" width="11.42578125" style="36"/>
    <col min="3049" max="3049" width="62.85546875" style="36" customWidth="1"/>
    <col min="3050" max="3050" width="22.28515625" style="36" customWidth="1"/>
    <col min="3051" max="3051" width="18.140625" style="36" customWidth="1"/>
    <col min="3052" max="3052" width="16.85546875" style="36" customWidth="1"/>
    <col min="3053" max="3053" width="13.42578125" style="36" customWidth="1"/>
    <col min="3054" max="3054" width="11.7109375" style="36" customWidth="1"/>
    <col min="3055" max="3055" width="13" style="36" customWidth="1"/>
    <col min="3056" max="3056" width="13.42578125" style="36" bestFit="1" customWidth="1"/>
    <col min="3057" max="3304" width="11.42578125" style="36"/>
    <col min="3305" max="3305" width="62.85546875" style="36" customWidth="1"/>
    <col min="3306" max="3306" width="22.28515625" style="36" customWidth="1"/>
    <col min="3307" max="3307" width="18.140625" style="36" customWidth="1"/>
    <col min="3308" max="3308" width="16.85546875" style="36" customWidth="1"/>
    <col min="3309" max="3309" width="13.42578125" style="36" customWidth="1"/>
    <col min="3310" max="3310" width="11.7109375" style="36" customWidth="1"/>
    <col min="3311" max="3311" width="13" style="36" customWidth="1"/>
    <col min="3312" max="3312" width="13.42578125" style="36" bestFit="1" customWidth="1"/>
    <col min="3313" max="3560" width="11.42578125" style="36"/>
    <col min="3561" max="3561" width="62.85546875" style="36" customWidth="1"/>
    <col min="3562" max="3562" width="22.28515625" style="36" customWidth="1"/>
    <col min="3563" max="3563" width="18.140625" style="36" customWidth="1"/>
    <col min="3564" max="3564" width="16.85546875" style="36" customWidth="1"/>
    <col min="3565" max="3565" width="13.42578125" style="36" customWidth="1"/>
    <col min="3566" max="3566" width="11.7109375" style="36" customWidth="1"/>
    <col min="3567" max="3567" width="13" style="36" customWidth="1"/>
    <col min="3568" max="3568" width="13.42578125" style="36" bestFit="1" customWidth="1"/>
    <col min="3569" max="3816" width="11.42578125" style="36"/>
    <col min="3817" max="3817" width="62.85546875" style="36" customWidth="1"/>
    <col min="3818" max="3818" width="22.28515625" style="36" customWidth="1"/>
    <col min="3819" max="3819" width="18.140625" style="36" customWidth="1"/>
    <col min="3820" max="3820" width="16.85546875" style="36" customWidth="1"/>
    <col min="3821" max="3821" width="13.42578125" style="36" customWidth="1"/>
    <col min="3822" max="3822" width="11.7109375" style="36" customWidth="1"/>
    <col min="3823" max="3823" width="13" style="36" customWidth="1"/>
    <col min="3824" max="3824" width="13.42578125" style="36" bestFit="1" customWidth="1"/>
    <col min="3825" max="4072" width="11.42578125" style="36"/>
    <col min="4073" max="4073" width="62.85546875" style="36" customWidth="1"/>
    <col min="4074" max="4074" width="22.28515625" style="36" customWidth="1"/>
    <col min="4075" max="4075" width="18.140625" style="36" customWidth="1"/>
    <col min="4076" max="4076" width="16.85546875" style="36" customWidth="1"/>
    <col min="4077" max="4077" width="13.42578125" style="36" customWidth="1"/>
    <col min="4078" max="4078" width="11.7109375" style="36" customWidth="1"/>
    <col min="4079" max="4079" width="13" style="36" customWidth="1"/>
    <col min="4080" max="4080" width="13.42578125" style="36" bestFit="1" customWidth="1"/>
    <col min="4081" max="4328" width="11.42578125" style="36"/>
    <col min="4329" max="4329" width="62.85546875" style="36" customWidth="1"/>
    <col min="4330" max="4330" width="22.28515625" style="36" customWidth="1"/>
    <col min="4331" max="4331" width="18.140625" style="36" customWidth="1"/>
    <col min="4332" max="4332" width="16.85546875" style="36" customWidth="1"/>
    <col min="4333" max="4333" width="13.42578125" style="36" customWidth="1"/>
    <col min="4334" max="4334" width="11.7109375" style="36" customWidth="1"/>
    <col min="4335" max="4335" width="13" style="36" customWidth="1"/>
    <col min="4336" max="4336" width="13.42578125" style="36" bestFit="1" customWidth="1"/>
    <col min="4337" max="4584" width="11.42578125" style="36"/>
    <col min="4585" max="4585" width="62.85546875" style="36" customWidth="1"/>
    <col min="4586" max="4586" width="22.28515625" style="36" customWidth="1"/>
    <col min="4587" max="4587" width="18.140625" style="36" customWidth="1"/>
    <col min="4588" max="4588" width="16.85546875" style="36" customWidth="1"/>
    <col min="4589" max="4589" width="13.42578125" style="36" customWidth="1"/>
    <col min="4590" max="4590" width="11.7109375" style="36" customWidth="1"/>
    <col min="4591" max="4591" width="13" style="36" customWidth="1"/>
    <col min="4592" max="4592" width="13.42578125" style="36" bestFit="1" customWidth="1"/>
    <col min="4593" max="4840" width="11.42578125" style="36"/>
    <col min="4841" max="4841" width="62.85546875" style="36" customWidth="1"/>
    <col min="4842" max="4842" width="22.28515625" style="36" customWidth="1"/>
    <col min="4843" max="4843" width="18.140625" style="36" customWidth="1"/>
    <col min="4844" max="4844" width="16.85546875" style="36" customWidth="1"/>
    <col min="4845" max="4845" width="13.42578125" style="36" customWidth="1"/>
    <col min="4846" max="4846" width="11.7109375" style="36" customWidth="1"/>
    <col min="4847" max="4847" width="13" style="36" customWidth="1"/>
    <col min="4848" max="4848" width="13.42578125" style="36" bestFit="1" customWidth="1"/>
    <col min="4849" max="5096" width="11.42578125" style="36"/>
    <col min="5097" max="5097" width="62.85546875" style="36" customWidth="1"/>
    <col min="5098" max="5098" width="22.28515625" style="36" customWidth="1"/>
    <col min="5099" max="5099" width="18.140625" style="36" customWidth="1"/>
    <col min="5100" max="5100" width="16.85546875" style="36" customWidth="1"/>
    <col min="5101" max="5101" width="13.42578125" style="36" customWidth="1"/>
    <col min="5102" max="5102" width="11.7109375" style="36" customWidth="1"/>
    <col min="5103" max="5103" width="13" style="36" customWidth="1"/>
    <col min="5104" max="5104" width="13.42578125" style="36" bestFit="1" customWidth="1"/>
    <col min="5105" max="5352" width="11.42578125" style="36"/>
    <col min="5353" max="5353" width="62.85546875" style="36" customWidth="1"/>
    <col min="5354" max="5354" width="22.28515625" style="36" customWidth="1"/>
    <col min="5355" max="5355" width="18.140625" style="36" customWidth="1"/>
    <col min="5356" max="5356" width="16.85546875" style="36" customWidth="1"/>
    <col min="5357" max="5357" width="13.42578125" style="36" customWidth="1"/>
    <col min="5358" max="5358" width="11.7109375" style="36" customWidth="1"/>
    <col min="5359" max="5359" width="13" style="36" customWidth="1"/>
    <col min="5360" max="5360" width="13.42578125" style="36" bestFit="1" customWidth="1"/>
    <col min="5361" max="5608" width="11.42578125" style="36"/>
    <col min="5609" max="5609" width="62.85546875" style="36" customWidth="1"/>
    <col min="5610" max="5610" width="22.28515625" style="36" customWidth="1"/>
    <col min="5611" max="5611" width="18.140625" style="36" customWidth="1"/>
    <col min="5612" max="5612" width="16.85546875" style="36" customWidth="1"/>
    <col min="5613" max="5613" width="13.42578125" style="36" customWidth="1"/>
    <col min="5614" max="5614" width="11.7109375" style="36" customWidth="1"/>
    <col min="5615" max="5615" width="13" style="36" customWidth="1"/>
    <col min="5616" max="5616" width="13.42578125" style="36" bestFit="1" customWidth="1"/>
    <col min="5617" max="5864" width="11.42578125" style="36"/>
    <col min="5865" max="5865" width="62.85546875" style="36" customWidth="1"/>
    <col min="5866" max="5866" width="22.28515625" style="36" customWidth="1"/>
    <col min="5867" max="5867" width="18.140625" style="36" customWidth="1"/>
    <col min="5868" max="5868" width="16.85546875" style="36" customWidth="1"/>
    <col min="5869" max="5869" width="13.42578125" style="36" customWidth="1"/>
    <col min="5870" max="5870" width="11.7109375" style="36" customWidth="1"/>
    <col min="5871" max="5871" width="13" style="36" customWidth="1"/>
    <col min="5872" max="5872" width="13.42578125" style="36" bestFit="1" customWidth="1"/>
    <col min="5873" max="6120" width="11.42578125" style="36"/>
    <col min="6121" max="6121" width="62.85546875" style="36" customWidth="1"/>
    <col min="6122" max="6122" width="22.28515625" style="36" customWidth="1"/>
    <col min="6123" max="6123" width="18.140625" style="36" customWidth="1"/>
    <col min="6124" max="6124" width="16.85546875" style="36" customWidth="1"/>
    <col min="6125" max="6125" width="13.42578125" style="36" customWidth="1"/>
    <col min="6126" max="6126" width="11.7109375" style="36" customWidth="1"/>
    <col min="6127" max="6127" width="13" style="36" customWidth="1"/>
    <col min="6128" max="6128" width="13.42578125" style="36" bestFit="1" customWidth="1"/>
    <col min="6129" max="6376" width="11.42578125" style="36"/>
    <col min="6377" max="6377" width="62.85546875" style="36" customWidth="1"/>
    <col min="6378" max="6378" width="22.28515625" style="36" customWidth="1"/>
    <col min="6379" max="6379" width="18.140625" style="36" customWidth="1"/>
    <col min="6380" max="6380" width="16.85546875" style="36" customWidth="1"/>
    <col min="6381" max="6381" width="13.42578125" style="36" customWidth="1"/>
    <col min="6382" max="6382" width="11.7109375" style="36" customWidth="1"/>
    <col min="6383" max="6383" width="13" style="36" customWidth="1"/>
    <col min="6384" max="6384" width="13.42578125" style="36" bestFit="1" customWidth="1"/>
    <col min="6385" max="6632" width="11.42578125" style="36"/>
    <col min="6633" max="6633" width="62.85546875" style="36" customWidth="1"/>
    <col min="6634" max="6634" width="22.28515625" style="36" customWidth="1"/>
    <col min="6635" max="6635" width="18.140625" style="36" customWidth="1"/>
    <col min="6636" max="6636" width="16.85546875" style="36" customWidth="1"/>
    <col min="6637" max="6637" width="13.42578125" style="36" customWidth="1"/>
    <col min="6638" max="6638" width="11.7109375" style="36" customWidth="1"/>
    <col min="6639" max="6639" width="13" style="36" customWidth="1"/>
    <col min="6640" max="6640" width="13.42578125" style="36" bestFit="1" customWidth="1"/>
    <col min="6641" max="6888" width="11.42578125" style="36"/>
    <col min="6889" max="6889" width="62.85546875" style="36" customWidth="1"/>
    <col min="6890" max="6890" width="22.28515625" style="36" customWidth="1"/>
    <col min="6891" max="6891" width="18.140625" style="36" customWidth="1"/>
    <col min="6892" max="6892" width="16.85546875" style="36" customWidth="1"/>
    <col min="6893" max="6893" width="13.42578125" style="36" customWidth="1"/>
    <col min="6894" max="6894" width="11.7109375" style="36" customWidth="1"/>
    <col min="6895" max="6895" width="13" style="36" customWidth="1"/>
    <col min="6896" max="6896" width="13.42578125" style="36" bestFit="1" customWidth="1"/>
    <col min="6897" max="7144" width="11.42578125" style="36"/>
    <col min="7145" max="7145" width="62.85546875" style="36" customWidth="1"/>
    <col min="7146" max="7146" width="22.28515625" style="36" customWidth="1"/>
    <col min="7147" max="7147" width="18.140625" style="36" customWidth="1"/>
    <col min="7148" max="7148" width="16.85546875" style="36" customWidth="1"/>
    <col min="7149" max="7149" width="13.42578125" style="36" customWidth="1"/>
    <col min="7150" max="7150" width="11.7109375" style="36" customWidth="1"/>
    <col min="7151" max="7151" width="13" style="36" customWidth="1"/>
    <col min="7152" max="7152" width="13.42578125" style="36" bestFit="1" customWidth="1"/>
    <col min="7153" max="7400" width="11.42578125" style="36"/>
    <col min="7401" max="7401" width="62.85546875" style="36" customWidth="1"/>
    <col min="7402" max="7402" width="22.28515625" style="36" customWidth="1"/>
    <col min="7403" max="7403" width="18.140625" style="36" customWidth="1"/>
    <col min="7404" max="7404" width="16.85546875" style="36" customWidth="1"/>
    <col min="7405" max="7405" width="13.42578125" style="36" customWidth="1"/>
    <col min="7406" max="7406" width="11.7109375" style="36" customWidth="1"/>
    <col min="7407" max="7407" width="13" style="36" customWidth="1"/>
    <col min="7408" max="7408" width="13.42578125" style="36" bestFit="1" customWidth="1"/>
    <col min="7409" max="7656" width="11.42578125" style="36"/>
    <col min="7657" max="7657" width="62.85546875" style="36" customWidth="1"/>
    <col min="7658" max="7658" width="22.28515625" style="36" customWidth="1"/>
    <col min="7659" max="7659" width="18.140625" style="36" customWidth="1"/>
    <col min="7660" max="7660" width="16.85546875" style="36" customWidth="1"/>
    <col min="7661" max="7661" width="13.42578125" style="36" customWidth="1"/>
    <col min="7662" max="7662" width="11.7109375" style="36" customWidth="1"/>
    <col min="7663" max="7663" width="13" style="36" customWidth="1"/>
    <col min="7664" max="7664" width="13.42578125" style="36" bestFit="1" customWidth="1"/>
    <col min="7665" max="7912" width="11.42578125" style="36"/>
    <col min="7913" max="7913" width="62.85546875" style="36" customWidth="1"/>
    <col min="7914" max="7914" width="22.28515625" style="36" customWidth="1"/>
    <col min="7915" max="7915" width="18.140625" style="36" customWidth="1"/>
    <col min="7916" max="7916" width="16.85546875" style="36" customWidth="1"/>
    <col min="7917" max="7917" width="13.42578125" style="36" customWidth="1"/>
    <col min="7918" max="7918" width="11.7109375" style="36" customWidth="1"/>
    <col min="7919" max="7919" width="13" style="36" customWidth="1"/>
    <col min="7920" max="7920" width="13.42578125" style="36" bestFit="1" customWidth="1"/>
    <col min="7921" max="8168" width="11.42578125" style="36"/>
    <col min="8169" max="8169" width="62.85546875" style="36" customWidth="1"/>
    <col min="8170" max="8170" width="22.28515625" style="36" customWidth="1"/>
    <col min="8171" max="8171" width="18.140625" style="36" customWidth="1"/>
    <col min="8172" max="8172" width="16.85546875" style="36" customWidth="1"/>
    <col min="8173" max="8173" width="13.42578125" style="36" customWidth="1"/>
    <col min="8174" max="8174" width="11.7109375" style="36" customWidth="1"/>
    <col min="8175" max="8175" width="13" style="36" customWidth="1"/>
    <col min="8176" max="8176" width="13.42578125" style="36" bestFit="1" customWidth="1"/>
    <col min="8177" max="8424" width="11.42578125" style="36"/>
    <col min="8425" max="8425" width="62.85546875" style="36" customWidth="1"/>
    <col min="8426" max="8426" width="22.28515625" style="36" customWidth="1"/>
    <col min="8427" max="8427" width="18.140625" style="36" customWidth="1"/>
    <col min="8428" max="8428" width="16.85546875" style="36" customWidth="1"/>
    <col min="8429" max="8429" width="13.42578125" style="36" customWidth="1"/>
    <col min="8430" max="8430" width="11.7109375" style="36" customWidth="1"/>
    <col min="8431" max="8431" width="13" style="36" customWidth="1"/>
    <col min="8432" max="8432" width="13.42578125" style="36" bestFit="1" customWidth="1"/>
    <col min="8433" max="8680" width="11.42578125" style="36"/>
    <col min="8681" max="8681" width="62.85546875" style="36" customWidth="1"/>
    <col min="8682" max="8682" width="22.28515625" style="36" customWidth="1"/>
    <col min="8683" max="8683" width="18.140625" style="36" customWidth="1"/>
    <col min="8684" max="8684" width="16.85546875" style="36" customWidth="1"/>
    <col min="8685" max="8685" width="13.42578125" style="36" customWidth="1"/>
    <col min="8686" max="8686" width="11.7109375" style="36" customWidth="1"/>
    <col min="8687" max="8687" width="13" style="36" customWidth="1"/>
    <col min="8688" max="8688" width="13.42578125" style="36" bestFit="1" customWidth="1"/>
    <col min="8689" max="8936" width="11.42578125" style="36"/>
    <col min="8937" max="8937" width="62.85546875" style="36" customWidth="1"/>
    <col min="8938" max="8938" width="22.28515625" style="36" customWidth="1"/>
    <col min="8939" max="8939" width="18.140625" style="36" customWidth="1"/>
    <col min="8940" max="8940" width="16.85546875" style="36" customWidth="1"/>
    <col min="8941" max="8941" width="13.42578125" style="36" customWidth="1"/>
    <col min="8942" max="8942" width="11.7109375" style="36" customWidth="1"/>
    <col min="8943" max="8943" width="13" style="36" customWidth="1"/>
    <col min="8944" max="8944" width="13.42578125" style="36" bestFit="1" customWidth="1"/>
    <col min="8945" max="9192" width="11.42578125" style="36"/>
    <col min="9193" max="9193" width="62.85546875" style="36" customWidth="1"/>
    <col min="9194" max="9194" width="22.28515625" style="36" customWidth="1"/>
    <col min="9195" max="9195" width="18.140625" style="36" customWidth="1"/>
    <col min="9196" max="9196" width="16.85546875" style="36" customWidth="1"/>
    <col min="9197" max="9197" width="13.42578125" style="36" customWidth="1"/>
    <col min="9198" max="9198" width="11.7109375" style="36" customWidth="1"/>
    <col min="9199" max="9199" width="13" style="36" customWidth="1"/>
    <col min="9200" max="9200" width="13.42578125" style="36" bestFit="1" customWidth="1"/>
    <col min="9201" max="9448" width="11.42578125" style="36"/>
    <col min="9449" max="9449" width="62.85546875" style="36" customWidth="1"/>
    <col min="9450" max="9450" width="22.28515625" style="36" customWidth="1"/>
    <col min="9451" max="9451" width="18.140625" style="36" customWidth="1"/>
    <col min="9452" max="9452" width="16.85546875" style="36" customWidth="1"/>
    <col min="9453" max="9453" width="13.42578125" style="36" customWidth="1"/>
    <col min="9454" max="9454" width="11.7109375" style="36" customWidth="1"/>
    <col min="9455" max="9455" width="13" style="36" customWidth="1"/>
    <col min="9456" max="9456" width="13.42578125" style="36" bestFit="1" customWidth="1"/>
    <col min="9457" max="9704" width="11.42578125" style="36"/>
    <col min="9705" max="9705" width="62.85546875" style="36" customWidth="1"/>
    <col min="9706" max="9706" width="22.28515625" style="36" customWidth="1"/>
    <col min="9707" max="9707" width="18.140625" style="36" customWidth="1"/>
    <col min="9708" max="9708" width="16.85546875" style="36" customWidth="1"/>
    <col min="9709" max="9709" width="13.42578125" style="36" customWidth="1"/>
    <col min="9710" max="9710" width="11.7109375" style="36" customWidth="1"/>
    <col min="9711" max="9711" width="13" style="36" customWidth="1"/>
    <col min="9712" max="9712" width="13.42578125" style="36" bestFit="1" customWidth="1"/>
    <col min="9713" max="9960" width="11.42578125" style="36"/>
    <col min="9961" max="9961" width="62.85546875" style="36" customWidth="1"/>
    <col min="9962" max="9962" width="22.28515625" style="36" customWidth="1"/>
    <col min="9963" max="9963" width="18.140625" style="36" customWidth="1"/>
    <col min="9964" max="9964" width="16.85546875" style="36" customWidth="1"/>
    <col min="9965" max="9965" width="13.42578125" style="36" customWidth="1"/>
    <col min="9966" max="9966" width="11.7109375" style="36" customWidth="1"/>
    <col min="9967" max="9967" width="13" style="36" customWidth="1"/>
    <col min="9968" max="9968" width="13.42578125" style="36" bestFit="1" customWidth="1"/>
    <col min="9969" max="10216" width="11.42578125" style="36"/>
    <col min="10217" max="10217" width="62.85546875" style="36" customWidth="1"/>
    <col min="10218" max="10218" width="22.28515625" style="36" customWidth="1"/>
    <col min="10219" max="10219" width="18.140625" style="36" customWidth="1"/>
    <col min="10220" max="10220" width="16.85546875" style="36" customWidth="1"/>
    <col min="10221" max="10221" width="13.42578125" style="36" customWidth="1"/>
    <col min="10222" max="10222" width="11.7109375" style="36" customWidth="1"/>
    <col min="10223" max="10223" width="13" style="36" customWidth="1"/>
    <col min="10224" max="10224" width="13.42578125" style="36" bestFit="1" customWidth="1"/>
    <col min="10225" max="10472" width="11.42578125" style="36"/>
    <col min="10473" max="10473" width="62.85546875" style="36" customWidth="1"/>
    <col min="10474" max="10474" width="22.28515625" style="36" customWidth="1"/>
    <col min="10475" max="10475" width="18.140625" style="36" customWidth="1"/>
    <col min="10476" max="10476" width="16.85546875" style="36" customWidth="1"/>
    <col min="10477" max="10477" width="13.42578125" style="36" customWidth="1"/>
    <col min="10478" max="10478" width="11.7109375" style="36" customWidth="1"/>
    <col min="10479" max="10479" width="13" style="36" customWidth="1"/>
    <col min="10480" max="10480" width="13.42578125" style="36" bestFit="1" customWidth="1"/>
    <col min="10481" max="10728" width="11.42578125" style="36"/>
    <col min="10729" max="10729" width="62.85546875" style="36" customWidth="1"/>
    <col min="10730" max="10730" width="22.28515625" style="36" customWidth="1"/>
    <col min="10731" max="10731" width="18.140625" style="36" customWidth="1"/>
    <col min="10732" max="10732" width="16.85546875" style="36" customWidth="1"/>
    <col min="10733" max="10733" width="13.42578125" style="36" customWidth="1"/>
    <col min="10734" max="10734" width="11.7109375" style="36" customWidth="1"/>
    <col min="10735" max="10735" width="13" style="36" customWidth="1"/>
    <col min="10736" max="10736" width="13.42578125" style="36" bestFit="1" customWidth="1"/>
    <col min="10737" max="10984" width="11.42578125" style="36"/>
    <col min="10985" max="10985" width="62.85546875" style="36" customWidth="1"/>
    <col min="10986" max="10986" width="22.28515625" style="36" customWidth="1"/>
    <col min="10987" max="10987" width="18.140625" style="36" customWidth="1"/>
    <col min="10988" max="10988" width="16.85546875" style="36" customWidth="1"/>
    <col min="10989" max="10989" width="13.42578125" style="36" customWidth="1"/>
    <col min="10990" max="10990" width="11.7109375" style="36" customWidth="1"/>
    <col min="10991" max="10991" width="13" style="36" customWidth="1"/>
    <col min="10992" max="10992" width="13.42578125" style="36" bestFit="1" customWidth="1"/>
    <col min="10993" max="11240" width="11.42578125" style="36"/>
    <col min="11241" max="11241" width="62.85546875" style="36" customWidth="1"/>
    <col min="11242" max="11242" width="22.28515625" style="36" customWidth="1"/>
    <col min="11243" max="11243" width="18.140625" style="36" customWidth="1"/>
    <col min="11244" max="11244" width="16.85546875" style="36" customWidth="1"/>
    <col min="11245" max="11245" width="13.42578125" style="36" customWidth="1"/>
    <col min="11246" max="11246" width="11.7109375" style="36" customWidth="1"/>
    <col min="11247" max="11247" width="13" style="36" customWidth="1"/>
    <col min="11248" max="11248" width="13.42578125" style="36" bestFit="1" customWidth="1"/>
    <col min="11249" max="11496" width="11.42578125" style="36"/>
    <col min="11497" max="11497" width="62.85546875" style="36" customWidth="1"/>
    <col min="11498" max="11498" width="22.28515625" style="36" customWidth="1"/>
    <col min="11499" max="11499" width="18.140625" style="36" customWidth="1"/>
    <col min="11500" max="11500" width="16.85546875" style="36" customWidth="1"/>
    <col min="11501" max="11501" width="13.42578125" style="36" customWidth="1"/>
    <col min="11502" max="11502" width="11.7109375" style="36" customWidth="1"/>
    <col min="11503" max="11503" width="13" style="36" customWidth="1"/>
    <col min="11504" max="11504" width="13.42578125" style="36" bestFit="1" customWidth="1"/>
    <col min="11505" max="11752" width="11.42578125" style="36"/>
    <col min="11753" max="11753" width="62.85546875" style="36" customWidth="1"/>
    <col min="11754" max="11754" width="22.28515625" style="36" customWidth="1"/>
    <col min="11755" max="11755" width="18.140625" style="36" customWidth="1"/>
    <col min="11756" max="11756" width="16.85546875" style="36" customWidth="1"/>
    <col min="11757" max="11757" width="13.42578125" style="36" customWidth="1"/>
    <col min="11758" max="11758" width="11.7109375" style="36" customWidth="1"/>
    <col min="11759" max="11759" width="13" style="36" customWidth="1"/>
    <col min="11760" max="11760" width="13.42578125" style="36" bestFit="1" customWidth="1"/>
    <col min="11761" max="12008" width="11.42578125" style="36"/>
    <col min="12009" max="12009" width="62.85546875" style="36" customWidth="1"/>
    <col min="12010" max="12010" width="22.28515625" style="36" customWidth="1"/>
    <col min="12011" max="12011" width="18.140625" style="36" customWidth="1"/>
    <col min="12012" max="12012" width="16.85546875" style="36" customWidth="1"/>
    <col min="12013" max="12013" width="13.42578125" style="36" customWidth="1"/>
    <col min="12014" max="12014" width="11.7109375" style="36" customWidth="1"/>
    <col min="12015" max="12015" width="13" style="36" customWidth="1"/>
    <col min="12016" max="12016" width="13.42578125" style="36" bestFit="1" customWidth="1"/>
    <col min="12017" max="12264" width="11.42578125" style="36"/>
    <col min="12265" max="12265" width="62.85546875" style="36" customWidth="1"/>
    <col min="12266" max="12266" width="22.28515625" style="36" customWidth="1"/>
    <col min="12267" max="12267" width="18.140625" style="36" customWidth="1"/>
    <col min="12268" max="12268" width="16.85546875" style="36" customWidth="1"/>
    <col min="12269" max="12269" width="13.42578125" style="36" customWidth="1"/>
    <col min="12270" max="12270" width="11.7109375" style="36" customWidth="1"/>
    <col min="12271" max="12271" width="13" style="36" customWidth="1"/>
    <col min="12272" max="12272" width="13.42578125" style="36" bestFit="1" customWidth="1"/>
    <col min="12273" max="12520" width="11.42578125" style="36"/>
    <col min="12521" max="12521" width="62.85546875" style="36" customWidth="1"/>
    <col min="12522" max="12522" width="22.28515625" style="36" customWidth="1"/>
    <col min="12523" max="12523" width="18.140625" style="36" customWidth="1"/>
    <col min="12524" max="12524" width="16.85546875" style="36" customWidth="1"/>
    <col min="12525" max="12525" width="13.42578125" style="36" customWidth="1"/>
    <col min="12526" max="12526" width="11.7109375" style="36" customWidth="1"/>
    <col min="12527" max="12527" width="13" style="36" customWidth="1"/>
    <col min="12528" max="12528" width="13.42578125" style="36" bestFit="1" customWidth="1"/>
    <col min="12529" max="12776" width="11.42578125" style="36"/>
    <col min="12777" max="12777" width="62.85546875" style="36" customWidth="1"/>
    <col min="12778" max="12778" width="22.28515625" style="36" customWidth="1"/>
    <col min="12779" max="12779" width="18.140625" style="36" customWidth="1"/>
    <col min="12780" max="12780" width="16.85546875" style="36" customWidth="1"/>
    <col min="12781" max="12781" width="13.42578125" style="36" customWidth="1"/>
    <col min="12782" max="12782" width="11.7109375" style="36" customWidth="1"/>
    <col min="12783" max="12783" width="13" style="36" customWidth="1"/>
    <col min="12784" max="12784" width="13.42578125" style="36" bestFit="1" customWidth="1"/>
    <col min="12785" max="13032" width="11.42578125" style="36"/>
    <col min="13033" max="13033" width="62.85546875" style="36" customWidth="1"/>
    <col min="13034" max="13034" width="22.28515625" style="36" customWidth="1"/>
    <col min="13035" max="13035" width="18.140625" style="36" customWidth="1"/>
    <col min="13036" max="13036" width="16.85546875" style="36" customWidth="1"/>
    <col min="13037" max="13037" width="13.42578125" style="36" customWidth="1"/>
    <col min="13038" max="13038" width="11.7109375" style="36" customWidth="1"/>
    <col min="13039" max="13039" width="13" style="36" customWidth="1"/>
    <col min="13040" max="13040" width="13.42578125" style="36" bestFit="1" customWidth="1"/>
    <col min="13041" max="13288" width="11.42578125" style="36"/>
    <col min="13289" max="13289" width="62.85546875" style="36" customWidth="1"/>
    <col min="13290" max="13290" width="22.28515625" style="36" customWidth="1"/>
    <col min="13291" max="13291" width="18.140625" style="36" customWidth="1"/>
    <col min="13292" max="13292" width="16.85546875" style="36" customWidth="1"/>
    <col min="13293" max="13293" width="13.42578125" style="36" customWidth="1"/>
    <col min="13294" max="13294" width="11.7109375" style="36" customWidth="1"/>
    <col min="13295" max="13295" width="13" style="36" customWidth="1"/>
    <col min="13296" max="13296" width="13.42578125" style="36" bestFit="1" customWidth="1"/>
    <col min="13297" max="13544" width="11.42578125" style="36"/>
    <col min="13545" max="13545" width="62.85546875" style="36" customWidth="1"/>
    <col min="13546" max="13546" width="22.28515625" style="36" customWidth="1"/>
    <col min="13547" max="13547" width="18.140625" style="36" customWidth="1"/>
    <col min="13548" max="13548" width="16.85546875" style="36" customWidth="1"/>
    <col min="13549" max="13549" width="13.42578125" style="36" customWidth="1"/>
    <col min="13550" max="13550" width="11.7109375" style="36" customWidth="1"/>
    <col min="13551" max="13551" width="13" style="36" customWidth="1"/>
    <col min="13552" max="13552" width="13.42578125" style="36" bestFit="1" customWidth="1"/>
    <col min="13553" max="13800" width="11.42578125" style="36"/>
    <col min="13801" max="13801" width="62.85546875" style="36" customWidth="1"/>
    <col min="13802" max="13802" width="22.28515625" style="36" customWidth="1"/>
    <col min="13803" max="13803" width="18.140625" style="36" customWidth="1"/>
    <col min="13804" max="13804" width="16.85546875" style="36" customWidth="1"/>
    <col min="13805" max="13805" width="13.42578125" style="36" customWidth="1"/>
    <col min="13806" max="13806" width="11.7109375" style="36" customWidth="1"/>
    <col min="13807" max="13807" width="13" style="36" customWidth="1"/>
    <col min="13808" max="13808" width="13.42578125" style="36" bestFit="1" customWidth="1"/>
    <col min="13809" max="14056" width="11.42578125" style="36"/>
    <col min="14057" max="14057" width="62.85546875" style="36" customWidth="1"/>
    <col min="14058" max="14058" width="22.28515625" style="36" customWidth="1"/>
    <col min="14059" max="14059" width="18.140625" style="36" customWidth="1"/>
    <col min="14060" max="14060" width="16.85546875" style="36" customWidth="1"/>
    <col min="14061" max="14061" width="13.42578125" style="36" customWidth="1"/>
    <col min="14062" max="14062" width="11.7109375" style="36" customWidth="1"/>
    <col min="14063" max="14063" width="13" style="36" customWidth="1"/>
    <col min="14064" max="14064" width="13.42578125" style="36" bestFit="1" customWidth="1"/>
    <col min="14065" max="14312" width="11.42578125" style="36"/>
    <col min="14313" max="14313" width="62.85546875" style="36" customWidth="1"/>
    <col min="14314" max="14314" width="22.28515625" style="36" customWidth="1"/>
    <col min="14315" max="14315" width="18.140625" style="36" customWidth="1"/>
    <col min="14316" max="14316" width="16.85546875" style="36" customWidth="1"/>
    <col min="14317" max="14317" width="13.42578125" style="36" customWidth="1"/>
    <col min="14318" max="14318" width="11.7109375" style="36" customWidth="1"/>
    <col min="14319" max="14319" width="13" style="36" customWidth="1"/>
    <col min="14320" max="14320" width="13.42578125" style="36" bestFit="1" customWidth="1"/>
    <col min="14321" max="14568" width="11.42578125" style="36"/>
    <col min="14569" max="14569" width="62.85546875" style="36" customWidth="1"/>
    <col min="14570" max="14570" width="22.28515625" style="36" customWidth="1"/>
    <col min="14571" max="14571" width="18.140625" style="36" customWidth="1"/>
    <col min="14572" max="14572" width="16.85546875" style="36" customWidth="1"/>
    <col min="14573" max="14573" width="13.42578125" style="36" customWidth="1"/>
    <col min="14574" max="14574" width="11.7109375" style="36" customWidth="1"/>
    <col min="14575" max="14575" width="13" style="36" customWidth="1"/>
    <col min="14576" max="14576" width="13.42578125" style="36" bestFit="1" customWidth="1"/>
    <col min="14577" max="14824" width="11.42578125" style="36"/>
    <col min="14825" max="14825" width="62.85546875" style="36" customWidth="1"/>
    <col min="14826" max="14826" width="22.28515625" style="36" customWidth="1"/>
    <col min="14827" max="14827" width="18.140625" style="36" customWidth="1"/>
    <col min="14828" max="14828" width="16.85546875" style="36" customWidth="1"/>
    <col min="14829" max="14829" width="13.42578125" style="36" customWidth="1"/>
    <col min="14830" max="14830" width="11.7109375" style="36" customWidth="1"/>
    <col min="14831" max="14831" width="13" style="36" customWidth="1"/>
    <col min="14832" max="14832" width="13.42578125" style="36" bestFit="1" customWidth="1"/>
    <col min="14833" max="15080" width="11.42578125" style="36"/>
    <col min="15081" max="15081" width="62.85546875" style="36" customWidth="1"/>
    <col min="15082" max="15082" width="22.28515625" style="36" customWidth="1"/>
    <col min="15083" max="15083" width="18.140625" style="36" customWidth="1"/>
    <col min="15084" max="15084" width="16.85546875" style="36" customWidth="1"/>
    <col min="15085" max="15085" width="13.42578125" style="36" customWidth="1"/>
    <col min="15086" max="15086" width="11.7109375" style="36" customWidth="1"/>
    <col min="15087" max="15087" width="13" style="36" customWidth="1"/>
    <col min="15088" max="15088" width="13.42578125" style="36" bestFit="1" customWidth="1"/>
    <col min="15089" max="15336" width="11.42578125" style="36"/>
    <col min="15337" max="15337" width="62.85546875" style="36" customWidth="1"/>
    <col min="15338" max="15338" width="22.28515625" style="36" customWidth="1"/>
    <col min="15339" max="15339" width="18.140625" style="36" customWidth="1"/>
    <col min="15340" max="15340" width="16.85546875" style="36" customWidth="1"/>
    <col min="15341" max="15341" width="13.42578125" style="36" customWidth="1"/>
    <col min="15342" max="15342" width="11.7109375" style="36" customWidth="1"/>
    <col min="15343" max="15343" width="13" style="36" customWidth="1"/>
    <col min="15344" max="15344" width="13.42578125" style="36" bestFit="1" customWidth="1"/>
    <col min="15345" max="15592" width="11.42578125" style="36"/>
    <col min="15593" max="15593" width="62.85546875" style="36" customWidth="1"/>
    <col min="15594" max="15594" width="22.28515625" style="36" customWidth="1"/>
    <col min="15595" max="15595" width="18.140625" style="36" customWidth="1"/>
    <col min="15596" max="15596" width="16.85546875" style="36" customWidth="1"/>
    <col min="15597" max="15597" width="13.42578125" style="36" customWidth="1"/>
    <col min="15598" max="15598" width="11.7109375" style="36" customWidth="1"/>
    <col min="15599" max="15599" width="13" style="36" customWidth="1"/>
    <col min="15600" max="15600" width="13.42578125" style="36" bestFit="1" customWidth="1"/>
    <col min="15601" max="15848" width="11.42578125" style="36"/>
    <col min="15849" max="15849" width="62.85546875" style="36" customWidth="1"/>
    <col min="15850" max="15850" width="22.28515625" style="36" customWidth="1"/>
    <col min="15851" max="15851" width="18.140625" style="36" customWidth="1"/>
    <col min="15852" max="15852" width="16.85546875" style="36" customWidth="1"/>
    <col min="15853" max="15853" width="13.42578125" style="36" customWidth="1"/>
    <col min="15854" max="15854" width="11.7109375" style="36" customWidth="1"/>
    <col min="15855" max="15855" width="13" style="36" customWidth="1"/>
    <col min="15856" max="15856" width="13.42578125" style="36" bestFit="1" customWidth="1"/>
    <col min="15857" max="16104" width="11.42578125" style="36"/>
    <col min="16105" max="16105" width="62.85546875" style="36" customWidth="1"/>
    <col min="16106" max="16106" width="22.28515625" style="36" customWidth="1"/>
    <col min="16107" max="16107" width="18.140625" style="36" customWidth="1"/>
    <col min="16108" max="16108" width="16.85546875" style="36" customWidth="1"/>
    <col min="16109" max="16109" width="13.42578125" style="36" customWidth="1"/>
    <col min="16110" max="16110" width="11.7109375" style="36" customWidth="1"/>
    <col min="16111" max="16111" width="13" style="36" customWidth="1"/>
    <col min="16112" max="16112" width="13.42578125" style="36" bestFit="1" customWidth="1"/>
    <col min="16113" max="16384" width="11.42578125" style="36"/>
  </cols>
  <sheetData>
    <row r="2" spans="1:9" x14ac:dyDescent="0.25">
      <c r="A2" s="498" t="s">
        <v>0</v>
      </c>
      <c r="B2" s="498"/>
      <c r="C2" s="498"/>
      <c r="D2" s="498"/>
      <c r="E2" s="498"/>
      <c r="F2" s="498"/>
      <c r="G2" s="498"/>
    </row>
    <row r="3" spans="1:9" x14ac:dyDescent="0.25">
      <c r="A3" s="498" t="s">
        <v>1</v>
      </c>
      <c r="B3" s="498"/>
      <c r="C3" s="498"/>
      <c r="D3" s="498"/>
      <c r="E3" s="498"/>
      <c r="F3" s="498"/>
      <c r="G3" s="498"/>
    </row>
    <row r="4" spans="1:9" x14ac:dyDescent="0.25">
      <c r="A4" s="498" t="s">
        <v>776</v>
      </c>
      <c r="B4" s="498"/>
      <c r="C4" s="498"/>
      <c r="D4" s="498"/>
      <c r="E4" s="498"/>
      <c r="F4" s="498"/>
      <c r="G4" s="498"/>
    </row>
    <row r="5" spans="1:9" x14ac:dyDescent="0.25">
      <c r="A5" s="81"/>
      <c r="B5" s="301"/>
      <c r="C5" s="33"/>
      <c r="D5" s="81"/>
      <c r="E5" s="81"/>
      <c r="F5" s="81"/>
      <c r="G5" s="81"/>
    </row>
    <row r="6" spans="1:9" x14ac:dyDescent="0.25">
      <c r="A6" s="10"/>
      <c r="B6" s="499" t="s">
        <v>3</v>
      </c>
      <c r="C6" s="500"/>
      <c r="D6" s="500"/>
      <c r="E6" s="501" t="s">
        <v>4</v>
      </c>
      <c r="F6" s="502"/>
      <c r="G6" s="502"/>
    </row>
    <row r="7" spans="1:9" ht="76.5" x14ac:dyDescent="0.25">
      <c r="A7" s="11" t="s">
        <v>5</v>
      </c>
      <c r="B7" s="302" t="s">
        <v>6</v>
      </c>
      <c r="C7" s="34" t="s">
        <v>7</v>
      </c>
      <c r="D7" s="14" t="s">
        <v>777</v>
      </c>
      <c r="E7" s="14" t="s">
        <v>9</v>
      </c>
      <c r="F7" s="14" t="s">
        <v>10</v>
      </c>
      <c r="G7" s="14" t="s">
        <v>11</v>
      </c>
    </row>
    <row r="8" spans="1:9" x14ac:dyDescent="0.2">
      <c r="A8" s="1" t="s">
        <v>12</v>
      </c>
      <c r="B8" s="350"/>
      <c r="C8" s="366">
        <f>SUM(C9+C23+C41+C44+C53+C65+C71+C73+C77+C91+C93+C34+C81+C49+C51+C69)</f>
        <v>2720691000</v>
      </c>
      <c r="D8" s="122"/>
      <c r="E8" s="122"/>
      <c r="F8" s="122"/>
      <c r="G8" s="122"/>
      <c r="I8" s="189"/>
    </row>
    <row r="9" spans="1:9" ht="25.5" x14ac:dyDescent="0.2">
      <c r="A9" s="18" t="s">
        <v>26</v>
      </c>
      <c r="B9" s="351"/>
      <c r="C9" s="123">
        <f>SUM(C10+C11+C21)</f>
        <v>502491000</v>
      </c>
      <c r="D9" s="124"/>
      <c r="E9" s="124"/>
      <c r="F9" s="124"/>
      <c r="G9" s="124"/>
    </row>
    <row r="10" spans="1:9" s="190" customFormat="1" x14ac:dyDescent="0.2">
      <c r="A10" s="51" t="s">
        <v>778</v>
      </c>
      <c r="B10" s="224" t="s">
        <v>779</v>
      </c>
      <c r="C10" s="125">
        <v>109491000</v>
      </c>
      <c r="D10" s="126">
        <v>40940</v>
      </c>
      <c r="E10" s="126">
        <v>41000</v>
      </c>
      <c r="F10" s="126">
        <v>41030</v>
      </c>
      <c r="G10" s="126">
        <v>41091</v>
      </c>
    </row>
    <row r="11" spans="1:9" s="190" customFormat="1" x14ac:dyDescent="0.2">
      <c r="A11" s="51" t="s">
        <v>416</v>
      </c>
      <c r="B11" s="326"/>
      <c r="C11" s="125">
        <f>SUM(C12:C20)</f>
        <v>350000000</v>
      </c>
      <c r="D11" s="127"/>
      <c r="E11" s="127"/>
      <c r="F11" s="127"/>
      <c r="G11" s="127"/>
    </row>
    <row r="12" spans="1:9" x14ac:dyDescent="0.2">
      <c r="A12" s="51" t="s">
        <v>416</v>
      </c>
      <c r="B12" s="305" t="s">
        <v>780</v>
      </c>
      <c r="C12" s="128">
        <v>75000000</v>
      </c>
      <c r="D12" s="126">
        <v>40969</v>
      </c>
      <c r="E12" s="126">
        <v>41000</v>
      </c>
      <c r="F12" s="126">
        <v>41000</v>
      </c>
      <c r="G12" s="126">
        <v>41244</v>
      </c>
    </row>
    <row r="13" spans="1:9" x14ac:dyDescent="0.2">
      <c r="A13" s="51" t="s">
        <v>416</v>
      </c>
      <c r="B13" s="305" t="s">
        <v>779</v>
      </c>
      <c r="C13" s="128">
        <v>80000000</v>
      </c>
      <c r="D13" s="126">
        <v>40969</v>
      </c>
      <c r="E13" s="126">
        <v>41000</v>
      </c>
      <c r="F13" s="126">
        <v>41000</v>
      </c>
      <c r="G13" s="126">
        <v>41244</v>
      </c>
    </row>
    <row r="14" spans="1:9" x14ac:dyDescent="0.2">
      <c r="A14" s="51" t="s">
        <v>416</v>
      </c>
      <c r="B14" s="305" t="s">
        <v>781</v>
      </c>
      <c r="C14" s="128">
        <v>60000000</v>
      </c>
      <c r="D14" s="126">
        <v>40969</v>
      </c>
      <c r="E14" s="126">
        <v>41000</v>
      </c>
      <c r="F14" s="126">
        <v>41000</v>
      </c>
      <c r="G14" s="126">
        <v>41244</v>
      </c>
    </row>
    <row r="15" spans="1:9" x14ac:dyDescent="0.2">
      <c r="A15" s="51" t="s">
        <v>416</v>
      </c>
      <c r="B15" s="305" t="s">
        <v>782</v>
      </c>
      <c r="C15" s="128">
        <v>40000000</v>
      </c>
      <c r="D15" s="126">
        <v>40969</v>
      </c>
      <c r="E15" s="126">
        <v>41000</v>
      </c>
      <c r="F15" s="126">
        <v>41000</v>
      </c>
      <c r="G15" s="126">
        <v>41244</v>
      </c>
    </row>
    <row r="16" spans="1:9" x14ac:dyDescent="0.2">
      <c r="A16" s="51" t="s">
        <v>416</v>
      </c>
      <c r="B16" s="305" t="s">
        <v>783</v>
      </c>
      <c r="C16" s="128">
        <v>20000000</v>
      </c>
      <c r="D16" s="126">
        <v>40969</v>
      </c>
      <c r="E16" s="126">
        <v>41000</v>
      </c>
      <c r="F16" s="126">
        <v>41000</v>
      </c>
      <c r="G16" s="126">
        <v>41244</v>
      </c>
    </row>
    <row r="17" spans="1:7" x14ac:dyDescent="0.2">
      <c r="A17" s="51" t="s">
        <v>416</v>
      </c>
      <c r="B17" s="305" t="s">
        <v>784</v>
      </c>
      <c r="C17" s="128">
        <v>20000000</v>
      </c>
      <c r="D17" s="126">
        <v>40969</v>
      </c>
      <c r="E17" s="126">
        <v>41000</v>
      </c>
      <c r="F17" s="126">
        <v>41000</v>
      </c>
      <c r="G17" s="126">
        <v>41244</v>
      </c>
    </row>
    <row r="18" spans="1:7" x14ac:dyDescent="0.2">
      <c r="A18" s="51" t="s">
        <v>416</v>
      </c>
      <c r="B18" s="305" t="s">
        <v>785</v>
      </c>
      <c r="C18" s="128">
        <v>20000000</v>
      </c>
      <c r="D18" s="126">
        <v>40969</v>
      </c>
      <c r="E18" s="126">
        <v>41000</v>
      </c>
      <c r="F18" s="126">
        <v>41000</v>
      </c>
      <c r="G18" s="126">
        <v>41244</v>
      </c>
    </row>
    <row r="19" spans="1:7" x14ac:dyDescent="0.2">
      <c r="A19" s="51" t="s">
        <v>416</v>
      </c>
      <c r="B19" s="305" t="s">
        <v>786</v>
      </c>
      <c r="C19" s="128">
        <v>15000000</v>
      </c>
      <c r="D19" s="126">
        <v>40969</v>
      </c>
      <c r="E19" s="126">
        <v>41000</v>
      </c>
      <c r="F19" s="126">
        <v>41000</v>
      </c>
      <c r="G19" s="126">
        <v>41244</v>
      </c>
    </row>
    <row r="20" spans="1:7" x14ac:dyDescent="0.2">
      <c r="A20" s="51" t="s">
        <v>416</v>
      </c>
      <c r="B20" s="305" t="s">
        <v>787</v>
      </c>
      <c r="C20" s="128">
        <v>20000000</v>
      </c>
      <c r="D20" s="126">
        <v>40969</v>
      </c>
      <c r="E20" s="126">
        <v>41000</v>
      </c>
      <c r="F20" s="126">
        <v>41000</v>
      </c>
      <c r="G20" s="126">
        <v>41244</v>
      </c>
    </row>
    <row r="21" spans="1:7" s="190" customFormat="1" x14ac:dyDescent="0.2">
      <c r="A21" s="51" t="s">
        <v>417</v>
      </c>
      <c r="B21" s="356"/>
      <c r="C21" s="125">
        <v>43000000</v>
      </c>
      <c r="D21" s="129"/>
      <c r="E21" s="129"/>
      <c r="F21" s="129"/>
      <c r="G21" s="129"/>
    </row>
    <row r="22" spans="1:7" x14ac:dyDescent="0.2">
      <c r="A22" s="51"/>
      <c r="B22" s="305" t="s">
        <v>782</v>
      </c>
      <c r="C22" s="128">
        <v>43000000</v>
      </c>
      <c r="D22" s="126">
        <v>40969</v>
      </c>
      <c r="E22" s="126">
        <v>41030</v>
      </c>
      <c r="F22" s="126">
        <v>41030</v>
      </c>
      <c r="G22" s="126">
        <v>41153</v>
      </c>
    </row>
    <row r="23" spans="1:7" ht="25.5" x14ac:dyDescent="0.2">
      <c r="A23" s="18" t="s">
        <v>42</v>
      </c>
      <c r="B23" s="353"/>
      <c r="C23" s="130">
        <f>SUM(C24:C33)</f>
        <v>485000000</v>
      </c>
      <c r="D23" s="131"/>
      <c r="E23" s="131"/>
      <c r="F23" s="131"/>
      <c r="G23" s="131"/>
    </row>
    <row r="24" spans="1:7" x14ac:dyDescent="0.2">
      <c r="A24" s="31" t="s">
        <v>788</v>
      </c>
      <c r="B24" s="224" t="s">
        <v>789</v>
      </c>
      <c r="C24" s="128">
        <v>150000000</v>
      </c>
      <c r="D24" s="126">
        <v>40969</v>
      </c>
      <c r="E24" s="126">
        <v>41061</v>
      </c>
      <c r="F24" s="126">
        <v>41061</v>
      </c>
      <c r="G24" s="126">
        <v>41214</v>
      </c>
    </row>
    <row r="25" spans="1:7" x14ac:dyDescent="0.2">
      <c r="A25" s="31" t="s">
        <v>636</v>
      </c>
      <c r="B25" s="224" t="s">
        <v>790</v>
      </c>
      <c r="C25" s="128">
        <v>15000000</v>
      </c>
      <c r="D25" s="126">
        <v>40969</v>
      </c>
      <c r="E25" s="126">
        <v>41061</v>
      </c>
      <c r="F25" s="126">
        <v>41061</v>
      </c>
      <c r="G25" s="126">
        <v>41122</v>
      </c>
    </row>
    <row r="26" spans="1:7" x14ac:dyDescent="0.2">
      <c r="A26" s="31" t="s">
        <v>636</v>
      </c>
      <c r="B26" s="224" t="s">
        <v>781</v>
      </c>
      <c r="C26" s="128">
        <v>20000000</v>
      </c>
      <c r="D26" s="126">
        <v>41000</v>
      </c>
      <c r="E26" s="126">
        <v>41061</v>
      </c>
      <c r="F26" s="126">
        <v>41061</v>
      </c>
      <c r="G26" s="126">
        <v>41122</v>
      </c>
    </row>
    <row r="27" spans="1:7" x14ac:dyDescent="0.2">
      <c r="A27" s="31" t="s">
        <v>636</v>
      </c>
      <c r="B27" s="224" t="s">
        <v>779</v>
      </c>
      <c r="C27" s="128">
        <v>100000000</v>
      </c>
      <c r="D27" s="126">
        <v>41000</v>
      </c>
      <c r="E27" s="126">
        <v>41061</v>
      </c>
      <c r="F27" s="126">
        <v>41061</v>
      </c>
      <c r="G27" s="126">
        <v>41122</v>
      </c>
    </row>
    <row r="28" spans="1:7" x14ac:dyDescent="0.2">
      <c r="A28" s="31" t="s">
        <v>791</v>
      </c>
      <c r="B28" s="224" t="s">
        <v>780</v>
      </c>
      <c r="C28" s="128">
        <v>35000000</v>
      </c>
      <c r="D28" s="126">
        <v>41000</v>
      </c>
      <c r="E28" s="126">
        <v>41061</v>
      </c>
      <c r="F28" s="126">
        <v>41061</v>
      </c>
      <c r="G28" s="126">
        <v>41122</v>
      </c>
    </row>
    <row r="29" spans="1:7" x14ac:dyDescent="0.2">
      <c r="A29" s="31" t="s">
        <v>792</v>
      </c>
      <c r="B29" s="224" t="s">
        <v>779</v>
      </c>
      <c r="C29" s="128">
        <v>55000000</v>
      </c>
      <c r="D29" s="126">
        <v>41000</v>
      </c>
      <c r="E29" s="126">
        <v>41061</v>
      </c>
      <c r="F29" s="126">
        <v>41061</v>
      </c>
      <c r="G29" s="126">
        <v>41122</v>
      </c>
    </row>
    <row r="30" spans="1:7" x14ac:dyDescent="0.2">
      <c r="A30" s="31" t="s">
        <v>792</v>
      </c>
      <c r="B30" s="224" t="s">
        <v>793</v>
      </c>
      <c r="C30" s="128">
        <v>30000000</v>
      </c>
      <c r="D30" s="126">
        <v>41000</v>
      </c>
      <c r="E30" s="126">
        <v>41061</v>
      </c>
      <c r="F30" s="126">
        <v>41061</v>
      </c>
      <c r="G30" s="126">
        <v>41122</v>
      </c>
    </row>
    <row r="31" spans="1:7" ht="25.5" x14ac:dyDescent="0.2">
      <c r="A31" s="31" t="s">
        <v>792</v>
      </c>
      <c r="B31" s="224" t="s">
        <v>794</v>
      </c>
      <c r="C31" s="128">
        <v>30000000</v>
      </c>
      <c r="D31" s="126">
        <v>41000</v>
      </c>
      <c r="E31" s="126">
        <v>41061</v>
      </c>
      <c r="F31" s="126">
        <v>41061</v>
      </c>
      <c r="G31" s="126">
        <v>41122</v>
      </c>
    </row>
    <row r="32" spans="1:7" x14ac:dyDescent="0.2">
      <c r="A32" s="31" t="s">
        <v>792</v>
      </c>
      <c r="B32" s="224" t="s">
        <v>782</v>
      </c>
      <c r="C32" s="379">
        <v>30000000</v>
      </c>
      <c r="D32" s="126">
        <v>41000</v>
      </c>
      <c r="E32" s="126">
        <v>41061</v>
      </c>
      <c r="F32" s="126">
        <v>41061</v>
      </c>
      <c r="G32" s="126">
        <v>41122</v>
      </c>
    </row>
    <row r="33" spans="1:7" ht="25.5" x14ac:dyDescent="0.2">
      <c r="A33" s="31" t="s">
        <v>419</v>
      </c>
      <c r="B33" s="224"/>
      <c r="C33" s="128">
        <v>20000000</v>
      </c>
      <c r="D33" s="126">
        <v>41000</v>
      </c>
      <c r="E33" s="126">
        <v>41061</v>
      </c>
      <c r="F33" s="126">
        <v>41061</v>
      </c>
      <c r="G33" s="126">
        <v>41122</v>
      </c>
    </row>
    <row r="34" spans="1:7" ht="25.5" x14ac:dyDescent="0.2">
      <c r="A34" s="18" t="s">
        <v>48</v>
      </c>
      <c r="B34" s="351"/>
      <c r="C34" s="123">
        <f>SUM(C35:C40)</f>
        <v>173000000</v>
      </c>
      <c r="D34" s="124"/>
      <c r="E34" s="124"/>
      <c r="F34" s="124"/>
      <c r="G34" s="124"/>
    </row>
    <row r="35" spans="1:7" x14ac:dyDescent="0.2">
      <c r="A35" s="31" t="s">
        <v>49</v>
      </c>
      <c r="B35" s="224"/>
      <c r="C35" s="128">
        <v>31000000</v>
      </c>
      <c r="D35" s="126">
        <v>41000</v>
      </c>
      <c r="E35" s="126">
        <v>41061</v>
      </c>
      <c r="F35" s="126">
        <v>41061</v>
      </c>
      <c r="G35" s="120">
        <v>41183</v>
      </c>
    </row>
    <row r="36" spans="1:7" ht="25.5" x14ac:dyDescent="0.2">
      <c r="A36" s="51" t="s">
        <v>60</v>
      </c>
      <c r="B36" s="224"/>
      <c r="C36" s="128">
        <v>72000000</v>
      </c>
      <c r="D36" s="126">
        <v>41000</v>
      </c>
      <c r="E36" s="126">
        <v>41061</v>
      </c>
      <c r="F36" s="126">
        <v>41061</v>
      </c>
      <c r="G36" s="120">
        <v>41183</v>
      </c>
    </row>
    <row r="37" spans="1:7" x14ac:dyDescent="0.2">
      <c r="A37" s="51" t="s">
        <v>62</v>
      </c>
      <c r="B37" s="224" t="s">
        <v>779</v>
      </c>
      <c r="C37" s="128">
        <v>20000000</v>
      </c>
      <c r="D37" s="126">
        <v>41000</v>
      </c>
      <c r="E37" s="126">
        <v>41061</v>
      </c>
      <c r="F37" s="126">
        <v>41061</v>
      </c>
      <c r="G37" s="120">
        <v>41183</v>
      </c>
    </row>
    <row r="38" spans="1:7" x14ac:dyDescent="0.2">
      <c r="A38" s="51" t="s">
        <v>62</v>
      </c>
      <c r="B38" s="224" t="s">
        <v>795</v>
      </c>
      <c r="C38" s="128">
        <v>15000000</v>
      </c>
      <c r="D38" s="126">
        <v>41000</v>
      </c>
      <c r="E38" s="126">
        <v>41061</v>
      </c>
      <c r="F38" s="126">
        <v>41061</v>
      </c>
      <c r="G38" s="120">
        <v>41183</v>
      </c>
    </row>
    <row r="39" spans="1:7" ht="25.5" x14ac:dyDescent="0.2">
      <c r="A39" s="51" t="s">
        <v>64</v>
      </c>
      <c r="B39" s="224" t="s">
        <v>796</v>
      </c>
      <c r="C39" s="128">
        <v>25000000</v>
      </c>
      <c r="D39" s="126">
        <v>41000</v>
      </c>
      <c r="E39" s="126">
        <v>41061</v>
      </c>
      <c r="F39" s="126">
        <v>41061</v>
      </c>
      <c r="G39" s="120">
        <v>41183</v>
      </c>
    </row>
    <row r="40" spans="1:7" ht="25.5" x14ac:dyDescent="0.2">
      <c r="A40" s="51" t="s">
        <v>420</v>
      </c>
      <c r="B40" s="224"/>
      <c r="C40" s="128">
        <v>10000000</v>
      </c>
      <c r="D40" s="126">
        <v>40940</v>
      </c>
      <c r="E40" s="126">
        <v>40969</v>
      </c>
      <c r="F40" s="126">
        <v>40969</v>
      </c>
      <c r="G40" s="126">
        <v>41000</v>
      </c>
    </row>
    <row r="41" spans="1:7" ht="25.5" x14ac:dyDescent="0.2">
      <c r="A41" s="18" t="s">
        <v>66</v>
      </c>
      <c r="B41" s="351"/>
      <c r="C41" s="123">
        <f>SUM(C42:C43)</f>
        <v>47000000</v>
      </c>
      <c r="D41" s="124"/>
      <c r="E41" s="124"/>
      <c r="F41" s="124"/>
      <c r="G41" s="124"/>
    </row>
    <row r="42" spans="1:7" ht="25.5" x14ac:dyDescent="0.2">
      <c r="A42" s="32" t="s">
        <v>67</v>
      </c>
      <c r="B42" s="305"/>
      <c r="C42" s="128">
        <v>46000000</v>
      </c>
      <c r="D42" s="126">
        <v>41000</v>
      </c>
      <c r="E42" s="126">
        <v>41030</v>
      </c>
      <c r="F42" s="126">
        <v>41030</v>
      </c>
      <c r="G42" s="126">
        <v>41122</v>
      </c>
    </row>
    <row r="43" spans="1:7" x14ac:dyDescent="0.2">
      <c r="A43" s="32" t="s">
        <v>75</v>
      </c>
      <c r="B43" s="305"/>
      <c r="C43" s="128">
        <v>1000000</v>
      </c>
      <c r="D43" s="126">
        <v>41000</v>
      </c>
      <c r="E43" s="126">
        <v>41061</v>
      </c>
      <c r="F43" s="126">
        <v>41061</v>
      </c>
      <c r="G43" s="126">
        <v>41244</v>
      </c>
    </row>
    <row r="44" spans="1:7" ht="25.5" x14ac:dyDescent="0.2">
      <c r="A44" s="18" t="s">
        <v>77</v>
      </c>
      <c r="B44" s="351"/>
      <c r="C44" s="132">
        <f>SUM(C45:C48)</f>
        <v>150000000</v>
      </c>
      <c r="D44" s="124"/>
      <c r="E44" s="124"/>
      <c r="F44" s="124"/>
      <c r="G44" s="124"/>
    </row>
    <row r="45" spans="1:7" x14ac:dyDescent="0.2">
      <c r="A45" s="32" t="s">
        <v>78</v>
      </c>
      <c r="B45" s="305" t="s">
        <v>779</v>
      </c>
      <c r="C45" s="128">
        <v>80000000</v>
      </c>
      <c r="D45" s="126">
        <v>41000</v>
      </c>
      <c r="E45" s="126">
        <v>41061</v>
      </c>
      <c r="F45" s="126">
        <v>41061</v>
      </c>
      <c r="G45" s="126">
        <v>41153</v>
      </c>
    </row>
    <row r="46" spans="1:7" x14ac:dyDescent="0.2">
      <c r="A46" s="32" t="s">
        <v>78</v>
      </c>
      <c r="B46" s="305" t="s">
        <v>782</v>
      </c>
      <c r="C46" s="128">
        <v>30000000</v>
      </c>
      <c r="D46" s="126">
        <v>41000</v>
      </c>
      <c r="E46" s="126">
        <v>41061</v>
      </c>
      <c r="F46" s="126">
        <v>41061</v>
      </c>
      <c r="G46" s="126">
        <v>41153</v>
      </c>
    </row>
    <row r="47" spans="1:7" x14ac:dyDescent="0.2">
      <c r="A47" s="32" t="s">
        <v>78</v>
      </c>
      <c r="B47" s="305" t="s">
        <v>781</v>
      </c>
      <c r="C47" s="128">
        <v>30000000</v>
      </c>
      <c r="D47" s="126">
        <v>41000</v>
      </c>
      <c r="E47" s="126">
        <v>41061</v>
      </c>
      <c r="F47" s="126">
        <v>41061</v>
      </c>
      <c r="G47" s="126">
        <v>41153</v>
      </c>
    </row>
    <row r="48" spans="1:7" x14ac:dyDescent="0.2">
      <c r="A48" s="32" t="s">
        <v>78</v>
      </c>
      <c r="B48" s="305" t="s">
        <v>786</v>
      </c>
      <c r="C48" s="128">
        <v>10000000</v>
      </c>
      <c r="D48" s="126">
        <v>41000</v>
      </c>
      <c r="E48" s="126">
        <v>41061</v>
      </c>
      <c r="F48" s="126">
        <v>41061</v>
      </c>
      <c r="G48" s="126">
        <v>41091</v>
      </c>
    </row>
    <row r="49" spans="1:7" x14ac:dyDescent="0.2">
      <c r="A49" s="113" t="s">
        <v>797</v>
      </c>
      <c r="B49" s="376"/>
      <c r="C49" s="130">
        <f>SUM(C50)</f>
        <v>30000000</v>
      </c>
      <c r="D49" s="133"/>
      <c r="E49" s="133"/>
      <c r="F49" s="133"/>
      <c r="G49" s="133"/>
    </row>
    <row r="50" spans="1:7" x14ac:dyDescent="0.2">
      <c r="A50" s="32" t="s">
        <v>550</v>
      </c>
      <c r="B50" s="305"/>
      <c r="C50" s="128">
        <v>30000000</v>
      </c>
      <c r="D50" s="126">
        <v>40969</v>
      </c>
      <c r="E50" s="126">
        <v>41061</v>
      </c>
      <c r="F50" s="126">
        <v>41061</v>
      </c>
      <c r="G50" s="126">
        <v>41153</v>
      </c>
    </row>
    <row r="51" spans="1:7" s="190" customFormat="1" x14ac:dyDescent="0.2">
      <c r="A51" s="113" t="s">
        <v>798</v>
      </c>
      <c r="B51" s="376"/>
      <c r="C51" s="130">
        <f>SUM(C52)</f>
        <v>20000000</v>
      </c>
      <c r="D51" s="133"/>
      <c r="E51" s="133"/>
      <c r="F51" s="133"/>
      <c r="G51" s="133"/>
    </row>
    <row r="52" spans="1:7" ht="38.25" x14ac:dyDescent="0.2">
      <c r="A52" s="32" t="s">
        <v>799</v>
      </c>
      <c r="B52" s="305" t="s">
        <v>779</v>
      </c>
      <c r="C52" s="128">
        <v>20000000</v>
      </c>
      <c r="D52" s="126">
        <v>40940</v>
      </c>
      <c r="E52" s="126">
        <v>41030</v>
      </c>
      <c r="F52" s="126">
        <v>41061</v>
      </c>
      <c r="G52" s="126">
        <v>41061</v>
      </c>
    </row>
    <row r="53" spans="1:7" ht="38.25" x14ac:dyDescent="0.2">
      <c r="A53" s="108" t="s">
        <v>357</v>
      </c>
      <c r="B53" s="351"/>
      <c r="C53" s="132">
        <f>SUM(C54:C64)</f>
        <v>793000000</v>
      </c>
      <c r="D53" s="134"/>
      <c r="E53" s="134"/>
      <c r="F53" s="134"/>
      <c r="G53" s="134"/>
    </row>
    <row r="54" spans="1:7" s="191" customFormat="1" ht="25.5" x14ac:dyDescent="0.2">
      <c r="A54" s="84" t="s">
        <v>800</v>
      </c>
      <c r="B54" s="377"/>
      <c r="C54" s="370">
        <v>100000000</v>
      </c>
      <c r="D54" s="135"/>
      <c r="E54" s="135"/>
      <c r="F54" s="135"/>
      <c r="G54" s="135"/>
    </row>
    <row r="55" spans="1:7" ht="25.5" x14ac:dyDescent="0.2">
      <c r="A55" s="84" t="s">
        <v>361</v>
      </c>
      <c r="B55" s="224"/>
      <c r="C55" s="370">
        <v>30000000</v>
      </c>
      <c r="D55" s="126">
        <v>40969</v>
      </c>
      <c r="E55" s="126">
        <v>41061</v>
      </c>
      <c r="F55" s="126">
        <v>41091</v>
      </c>
      <c r="G55" s="120">
        <v>41183</v>
      </c>
    </row>
    <row r="56" spans="1:7" ht="25.5" x14ac:dyDescent="0.2">
      <c r="A56" s="84" t="s">
        <v>362</v>
      </c>
      <c r="B56" s="224"/>
      <c r="C56" s="370">
        <v>80000000</v>
      </c>
      <c r="D56" s="126">
        <v>40940</v>
      </c>
      <c r="E56" s="126">
        <v>41061</v>
      </c>
      <c r="F56" s="126">
        <v>41061</v>
      </c>
      <c r="G56" s="126">
        <v>41244</v>
      </c>
    </row>
    <row r="57" spans="1:7" x14ac:dyDescent="0.2">
      <c r="A57" s="84" t="s">
        <v>363</v>
      </c>
      <c r="B57" s="224"/>
      <c r="C57" s="370">
        <v>40000000</v>
      </c>
      <c r="D57" s="126">
        <v>40940</v>
      </c>
      <c r="E57" s="126">
        <v>41061</v>
      </c>
      <c r="F57" s="126">
        <v>41061</v>
      </c>
      <c r="G57" s="126">
        <v>41244</v>
      </c>
    </row>
    <row r="58" spans="1:7" x14ac:dyDescent="0.2">
      <c r="A58" s="84" t="s">
        <v>364</v>
      </c>
      <c r="B58" s="224"/>
      <c r="C58" s="370">
        <v>250000000</v>
      </c>
      <c r="D58" s="192">
        <v>41061</v>
      </c>
      <c r="E58" s="126">
        <v>41061</v>
      </c>
      <c r="F58" s="126">
        <v>41061</v>
      </c>
      <c r="G58" s="126">
        <v>41244</v>
      </c>
    </row>
    <row r="59" spans="1:7" ht="51" x14ac:dyDescent="0.2">
      <c r="A59" s="84" t="s">
        <v>421</v>
      </c>
      <c r="B59" s="224"/>
      <c r="C59" s="370">
        <v>48000000</v>
      </c>
      <c r="D59" s="126">
        <v>40940</v>
      </c>
      <c r="E59" s="126">
        <v>41000</v>
      </c>
      <c r="F59" s="126">
        <v>41000</v>
      </c>
      <c r="G59" s="126">
        <v>41244</v>
      </c>
    </row>
    <row r="60" spans="1:7" ht="25.5" x14ac:dyDescent="0.2">
      <c r="A60" s="84" t="s">
        <v>801</v>
      </c>
      <c r="B60" s="224"/>
      <c r="C60" s="370">
        <v>50000000</v>
      </c>
      <c r="D60" s="126">
        <v>40940</v>
      </c>
      <c r="E60" s="126">
        <v>41030</v>
      </c>
      <c r="F60" s="126">
        <v>41030</v>
      </c>
      <c r="G60" s="126">
        <v>41061</v>
      </c>
    </row>
    <row r="61" spans="1:7" ht="38.25" x14ac:dyDescent="0.2">
      <c r="A61" s="84" t="s">
        <v>365</v>
      </c>
      <c r="B61" s="224"/>
      <c r="C61" s="370">
        <v>60000000</v>
      </c>
      <c r="D61" s="126">
        <v>40940</v>
      </c>
      <c r="E61" s="126">
        <v>41000</v>
      </c>
      <c r="F61" s="126">
        <v>41000</v>
      </c>
      <c r="G61" s="192">
        <v>41030</v>
      </c>
    </row>
    <row r="62" spans="1:7" ht="38.25" x14ac:dyDescent="0.2">
      <c r="A62" s="84" t="s">
        <v>365</v>
      </c>
      <c r="B62" s="224"/>
      <c r="C62" s="370">
        <v>60000000</v>
      </c>
      <c r="D62" s="192">
        <v>41030</v>
      </c>
      <c r="E62" s="126">
        <v>41091</v>
      </c>
      <c r="F62" s="126">
        <v>41091</v>
      </c>
      <c r="G62" s="126">
        <v>41122</v>
      </c>
    </row>
    <row r="63" spans="1:7" ht="38.25" x14ac:dyDescent="0.2">
      <c r="A63" s="84" t="s">
        <v>365</v>
      </c>
      <c r="B63" s="224"/>
      <c r="C63" s="370">
        <v>60000000</v>
      </c>
      <c r="D63" s="126">
        <v>41122</v>
      </c>
      <c r="E63" s="120">
        <v>41183</v>
      </c>
      <c r="F63" s="120">
        <v>41183</v>
      </c>
      <c r="G63" s="192">
        <v>41214</v>
      </c>
    </row>
    <row r="64" spans="1:7" ht="25.5" x14ac:dyDescent="0.2">
      <c r="A64" s="84" t="s">
        <v>366</v>
      </c>
      <c r="B64" s="224"/>
      <c r="C64" s="370">
        <v>15000000</v>
      </c>
      <c r="D64" s="126">
        <v>40969</v>
      </c>
      <c r="E64" s="126">
        <v>41061</v>
      </c>
      <c r="F64" s="126">
        <v>41091</v>
      </c>
      <c r="G64" s="192">
        <v>41183</v>
      </c>
    </row>
    <row r="65" spans="1:7" ht="25.5" x14ac:dyDescent="0.2">
      <c r="A65" s="109" t="s">
        <v>367</v>
      </c>
      <c r="B65" s="357"/>
      <c r="C65" s="372">
        <f>SUM(C66:C68)</f>
        <v>110000000</v>
      </c>
      <c r="D65" s="136"/>
      <c r="E65" s="136"/>
      <c r="F65" s="136"/>
      <c r="G65" s="136"/>
    </row>
    <row r="66" spans="1:7" ht="25.5" x14ac:dyDescent="0.2">
      <c r="A66" s="84" t="s">
        <v>368</v>
      </c>
      <c r="B66" s="224"/>
      <c r="C66" s="128">
        <v>45000000</v>
      </c>
      <c r="D66" s="126">
        <v>40940</v>
      </c>
      <c r="E66" s="126">
        <v>41030</v>
      </c>
      <c r="F66" s="126">
        <v>41030</v>
      </c>
      <c r="G66" s="126">
        <v>41244</v>
      </c>
    </row>
    <row r="67" spans="1:7" x14ac:dyDescent="0.2">
      <c r="A67" s="84" t="s">
        <v>423</v>
      </c>
      <c r="B67" s="224"/>
      <c r="C67" s="128">
        <v>15000000</v>
      </c>
      <c r="D67" s="126">
        <v>40969</v>
      </c>
      <c r="E67" s="126">
        <v>41061</v>
      </c>
      <c r="F67" s="126">
        <v>41061</v>
      </c>
      <c r="G67" s="126">
        <v>41244</v>
      </c>
    </row>
    <row r="68" spans="1:7" ht="38.25" x14ac:dyDescent="0.2">
      <c r="A68" s="84" t="s">
        <v>425</v>
      </c>
      <c r="B68" s="224"/>
      <c r="C68" s="128">
        <v>50000000</v>
      </c>
      <c r="D68" s="126">
        <v>40940</v>
      </c>
      <c r="E68" s="126">
        <v>41000</v>
      </c>
      <c r="F68" s="126">
        <v>41000</v>
      </c>
      <c r="G68" s="192">
        <v>41030</v>
      </c>
    </row>
    <row r="69" spans="1:7" s="190" customFormat="1" ht="25.5" x14ac:dyDescent="0.2">
      <c r="A69" s="114" t="s">
        <v>802</v>
      </c>
      <c r="B69" s="378"/>
      <c r="C69" s="380">
        <f>SUM(C70)</f>
        <v>30000000</v>
      </c>
      <c r="D69" s="193"/>
      <c r="E69" s="193"/>
      <c r="F69" s="193"/>
      <c r="G69" s="193"/>
    </row>
    <row r="70" spans="1:7" ht="25.5" x14ac:dyDescent="0.2">
      <c r="A70" s="84" t="s">
        <v>803</v>
      </c>
      <c r="B70" s="224"/>
      <c r="C70" s="370">
        <v>30000000</v>
      </c>
      <c r="D70" s="126">
        <v>41061</v>
      </c>
      <c r="E70" s="126">
        <v>41122</v>
      </c>
      <c r="F70" s="126">
        <v>41122</v>
      </c>
      <c r="G70" s="126">
        <v>41244</v>
      </c>
    </row>
    <row r="71" spans="1:7" ht="38.25" x14ac:dyDescent="0.2">
      <c r="A71" s="86" t="s">
        <v>141</v>
      </c>
      <c r="B71" s="358"/>
      <c r="C71" s="137">
        <f>SUM(C72:C72)</f>
        <v>100000000</v>
      </c>
      <c r="D71" s="138"/>
      <c r="E71" s="138"/>
      <c r="F71" s="138"/>
      <c r="G71" s="138"/>
    </row>
    <row r="72" spans="1:7" ht="25.5" x14ac:dyDescent="0.2">
      <c r="A72" s="30" t="s">
        <v>426</v>
      </c>
      <c r="B72" s="224"/>
      <c r="C72" s="370">
        <v>100000000</v>
      </c>
      <c r="D72" s="126">
        <v>40969</v>
      </c>
      <c r="E72" s="126">
        <v>41030</v>
      </c>
      <c r="F72" s="126">
        <v>41061</v>
      </c>
      <c r="G72" s="126">
        <v>41244</v>
      </c>
    </row>
    <row r="73" spans="1:7" ht="25.5" x14ac:dyDescent="0.2">
      <c r="A73" s="86" t="s">
        <v>222</v>
      </c>
      <c r="B73" s="358"/>
      <c r="C73" s="137">
        <f>SUM(C74:C76)</f>
        <v>33500000</v>
      </c>
      <c r="D73" s="138"/>
      <c r="E73" s="138"/>
      <c r="F73" s="138"/>
      <c r="G73" s="138"/>
    </row>
    <row r="74" spans="1:7" x14ac:dyDescent="0.2">
      <c r="A74" s="27" t="s">
        <v>427</v>
      </c>
      <c r="B74" s="305"/>
      <c r="C74" s="128">
        <v>11000000</v>
      </c>
      <c r="D74" s="126">
        <v>40969</v>
      </c>
      <c r="E74" s="126">
        <v>41030</v>
      </c>
      <c r="F74" s="126">
        <v>41061</v>
      </c>
      <c r="G74" s="120">
        <v>41183</v>
      </c>
    </row>
    <row r="75" spans="1:7" x14ac:dyDescent="0.2">
      <c r="A75" s="27" t="s">
        <v>428</v>
      </c>
      <c r="B75" s="305"/>
      <c r="C75" s="128">
        <v>8500000</v>
      </c>
      <c r="D75" s="126">
        <v>40969</v>
      </c>
      <c r="E75" s="126">
        <v>41030</v>
      </c>
      <c r="F75" s="126">
        <v>41061</v>
      </c>
      <c r="G75" s="120">
        <v>41183</v>
      </c>
    </row>
    <row r="76" spans="1:7" x14ac:dyDescent="0.2">
      <c r="A76" s="27" t="s">
        <v>429</v>
      </c>
      <c r="B76" s="305"/>
      <c r="C76" s="128">
        <v>14000000</v>
      </c>
      <c r="D76" s="126">
        <v>40940</v>
      </c>
      <c r="E76" s="126">
        <v>40969</v>
      </c>
      <c r="F76" s="126">
        <v>40969</v>
      </c>
      <c r="G76" s="120">
        <v>41183</v>
      </c>
    </row>
    <row r="77" spans="1:7" ht="25.5" x14ac:dyDescent="0.2">
      <c r="A77" s="86" t="s">
        <v>804</v>
      </c>
      <c r="B77" s="358"/>
      <c r="C77" s="139">
        <f>SUM(C78:C80)</f>
        <v>68000000</v>
      </c>
      <c r="D77" s="140"/>
      <c r="E77" s="140"/>
      <c r="F77" s="140"/>
      <c r="G77" s="140"/>
    </row>
    <row r="78" spans="1:7" x14ac:dyDescent="0.2">
      <c r="A78" s="90" t="s">
        <v>430</v>
      </c>
      <c r="B78" s="360"/>
      <c r="C78" s="141">
        <v>13000000</v>
      </c>
      <c r="D78" s="126">
        <v>40969</v>
      </c>
      <c r="E78" s="126">
        <v>41030</v>
      </c>
      <c r="F78" s="126">
        <v>41030</v>
      </c>
      <c r="G78" s="126">
        <v>41091</v>
      </c>
    </row>
    <row r="79" spans="1:7" x14ac:dyDescent="0.2">
      <c r="A79" s="87" t="s">
        <v>282</v>
      </c>
      <c r="B79" s="360"/>
      <c r="C79" s="142">
        <v>25000000</v>
      </c>
      <c r="D79" s="126">
        <v>40969</v>
      </c>
      <c r="E79" s="126">
        <v>41030</v>
      </c>
      <c r="F79" s="126">
        <v>41030</v>
      </c>
      <c r="G79" s="126">
        <v>41091</v>
      </c>
    </row>
    <row r="80" spans="1:7" ht="25.5" x14ac:dyDescent="0.2">
      <c r="A80" s="25" t="s">
        <v>431</v>
      </c>
      <c r="B80" s="360"/>
      <c r="C80" s="142">
        <v>30000000</v>
      </c>
      <c r="D80" s="126">
        <v>40969</v>
      </c>
      <c r="E80" s="126">
        <v>41030</v>
      </c>
      <c r="F80" s="126">
        <v>41030</v>
      </c>
      <c r="G80" s="126">
        <v>41091</v>
      </c>
    </row>
    <row r="81" spans="1:7" x14ac:dyDescent="0.2">
      <c r="A81" s="16" t="s">
        <v>326</v>
      </c>
      <c r="B81" s="358"/>
      <c r="C81" s="139">
        <f>SUM(C82:C90)</f>
        <v>143500000</v>
      </c>
      <c r="D81" s="140"/>
      <c r="E81" s="140"/>
      <c r="F81" s="140"/>
      <c r="G81" s="140"/>
    </row>
    <row r="82" spans="1:7" ht="25.5" x14ac:dyDescent="0.2">
      <c r="A82" s="20" t="s">
        <v>327</v>
      </c>
      <c r="B82" s="362"/>
      <c r="C82" s="381">
        <v>35000000</v>
      </c>
      <c r="D82" s="126">
        <v>40969</v>
      </c>
      <c r="E82" s="126">
        <v>41030</v>
      </c>
      <c r="F82" s="126">
        <v>41030</v>
      </c>
      <c r="G82" s="126">
        <v>41091</v>
      </c>
    </row>
    <row r="83" spans="1:7" x14ac:dyDescent="0.2">
      <c r="A83" s="90" t="s">
        <v>328</v>
      </c>
      <c r="B83" s="360"/>
      <c r="C83" s="142">
        <v>10000000</v>
      </c>
      <c r="D83" s="126">
        <v>40969</v>
      </c>
      <c r="E83" s="126">
        <v>41030</v>
      </c>
      <c r="F83" s="126">
        <v>41030</v>
      </c>
      <c r="G83" s="126">
        <v>41091</v>
      </c>
    </row>
    <row r="84" spans="1:7" x14ac:dyDescent="0.2">
      <c r="A84" s="87" t="s">
        <v>329</v>
      </c>
      <c r="B84" s="360"/>
      <c r="C84" s="142">
        <v>5000000</v>
      </c>
      <c r="D84" s="126">
        <v>40969</v>
      </c>
      <c r="E84" s="126">
        <v>41030</v>
      </c>
      <c r="F84" s="126">
        <v>41030</v>
      </c>
      <c r="G84" s="126">
        <v>41091</v>
      </c>
    </row>
    <row r="85" spans="1:7" ht="25.5" x14ac:dyDescent="0.2">
      <c r="A85" s="25" t="s">
        <v>330</v>
      </c>
      <c r="B85" s="305"/>
      <c r="C85" s="128">
        <v>10000000</v>
      </c>
      <c r="D85" s="126">
        <v>40969</v>
      </c>
      <c r="E85" s="126">
        <v>41030</v>
      </c>
      <c r="F85" s="126">
        <v>41030</v>
      </c>
      <c r="G85" s="126">
        <v>41091</v>
      </c>
    </row>
    <row r="86" spans="1:7" ht="25.5" x14ac:dyDescent="0.2">
      <c r="A86" s="51" t="s">
        <v>331</v>
      </c>
      <c r="B86" s="305"/>
      <c r="C86" s="128">
        <v>6000000</v>
      </c>
      <c r="D86" s="126">
        <v>40969</v>
      </c>
      <c r="E86" s="126">
        <v>41030</v>
      </c>
      <c r="F86" s="126">
        <v>41030</v>
      </c>
      <c r="G86" s="126">
        <v>41091</v>
      </c>
    </row>
    <row r="87" spans="1:7" ht="25.5" x14ac:dyDescent="0.2">
      <c r="A87" s="51" t="s">
        <v>333</v>
      </c>
      <c r="B87" s="305"/>
      <c r="C87" s="128">
        <v>10000000</v>
      </c>
      <c r="D87" s="126">
        <v>40969</v>
      </c>
      <c r="E87" s="126">
        <v>41030</v>
      </c>
      <c r="F87" s="126">
        <v>41030</v>
      </c>
      <c r="G87" s="126">
        <v>41091</v>
      </c>
    </row>
    <row r="88" spans="1:7" ht="25.5" x14ac:dyDescent="0.2">
      <c r="A88" s="51" t="s">
        <v>334</v>
      </c>
      <c r="B88" s="305"/>
      <c r="C88" s="370">
        <v>22000000</v>
      </c>
      <c r="D88" s="126">
        <v>40969</v>
      </c>
      <c r="E88" s="126">
        <v>41030</v>
      </c>
      <c r="F88" s="126">
        <v>41030</v>
      </c>
      <c r="G88" s="126">
        <v>41091</v>
      </c>
    </row>
    <row r="89" spans="1:7" ht="25.5" x14ac:dyDescent="0.2">
      <c r="A89" s="51" t="s">
        <v>335</v>
      </c>
      <c r="B89" s="305"/>
      <c r="C89" s="370">
        <v>5500000</v>
      </c>
      <c r="D89" s="126">
        <v>40969</v>
      </c>
      <c r="E89" s="126">
        <v>41030</v>
      </c>
      <c r="F89" s="126">
        <v>41030</v>
      </c>
      <c r="G89" s="126">
        <v>41091</v>
      </c>
    </row>
    <row r="90" spans="1:7" ht="25.5" x14ac:dyDescent="0.2">
      <c r="A90" s="51" t="s">
        <v>336</v>
      </c>
      <c r="B90" s="305"/>
      <c r="C90" s="370">
        <v>40000000</v>
      </c>
      <c r="D90" s="126">
        <v>40969</v>
      </c>
      <c r="E90" s="126">
        <v>41030</v>
      </c>
      <c r="F90" s="126">
        <v>41030</v>
      </c>
      <c r="G90" s="126">
        <v>41091</v>
      </c>
    </row>
    <row r="91" spans="1:7" x14ac:dyDescent="0.2">
      <c r="A91" s="16" t="s">
        <v>371</v>
      </c>
      <c r="B91" s="358"/>
      <c r="C91" s="137">
        <f>SUM(C92:C92)</f>
        <v>24000000</v>
      </c>
      <c r="D91" s="138"/>
      <c r="E91" s="138"/>
      <c r="F91" s="138"/>
      <c r="G91" s="138"/>
    </row>
    <row r="92" spans="1:7" ht="25.5" x14ac:dyDescent="0.2">
      <c r="A92" s="89" t="s">
        <v>453</v>
      </c>
      <c r="B92" s="360"/>
      <c r="C92" s="141">
        <v>24000000</v>
      </c>
      <c r="D92" s="126">
        <v>40969</v>
      </c>
      <c r="E92" s="126">
        <v>41030</v>
      </c>
      <c r="F92" s="126">
        <v>41030</v>
      </c>
      <c r="G92" s="126">
        <v>41244</v>
      </c>
    </row>
    <row r="93" spans="1:7" ht="25.5" x14ac:dyDescent="0.2">
      <c r="A93" s="16" t="s">
        <v>391</v>
      </c>
      <c r="B93" s="358"/>
      <c r="C93" s="137">
        <f>SUM(C94:C96)</f>
        <v>11200000</v>
      </c>
      <c r="D93" s="138"/>
      <c r="E93" s="138"/>
      <c r="F93" s="138"/>
      <c r="G93" s="138"/>
    </row>
    <row r="94" spans="1:7" ht="51" x14ac:dyDescent="0.2">
      <c r="A94" s="89" t="s">
        <v>393</v>
      </c>
      <c r="B94" s="362" t="s">
        <v>779</v>
      </c>
      <c r="C94" s="381">
        <v>9000000</v>
      </c>
      <c r="D94" s="126">
        <v>40969</v>
      </c>
      <c r="E94" s="126">
        <v>41030</v>
      </c>
      <c r="F94" s="126">
        <v>41030</v>
      </c>
      <c r="G94" s="126">
        <v>41244</v>
      </c>
    </row>
    <row r="95" spans="1:7" ht="38.25" x14ac:dyDescent="0.2">
      <c r="A95" s="90" t="s">
        <v>397</v>
      </c>
      <c r="B95" s="360" t="s">
        <v>779</v>
      </c>
      <c r="C95" s="141">
        <v>1100000</v>
      </c>
      <c r="D95" s="126">
        <v>40969</v>
      </c>
      <c r="E95" s="126">
        <v>41030</v>
      </c>
      <c r="F95" s="126">
        <v>41030</v>
      </c>
      <c r="G95" s="126">
        <v>41244</v>
      </c>
    </row>
    <row r="96" spans="1:7" ht="25.5" x14ac:dyDescent="0.2">
      <c r="A96" s="87" t="s">
        <v>398</v>
      </c>
      <c r="B96" s="360" t="s">
        <v>779</v>
      </c>
      <c r="C96" s="142">
        <v>1100000</v>
      </c>
      <c r="D96" s="126">
        <v>40969</v>
      </c>
      <c r="E96" s="126">
        <v>41030</v>
      </c>
      <c r="F96" s="126">
        <v>41030</v>
      </c>
      <c r="G96" s="126">
        <v>41244</v>
      </c>
    </row>
  </sheetData>
  <mergeCells count="5">
    <mergeCell ref="A2:G2"/>
    <mergeCell ref="A3:G3"/>
    <mergeCell ref="A4:G4"/>
    <mergeCell ref="B6:D6"/>
    <mergeCell ref="E6:G6"/>
  </mergeCells>
  <pageMargins left="0.51181102362204722" right="0.51181102362204722" top="0.55118110236220474" bottom="0.55118110236220474" header="0.31496062992125984" footer="0.31496062992125984"/>
  <pageSetup scale="80" orientation="landscape"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2"/>
  <sheetViews>
    <sheetView topLeftCell="A67" workbookViewId="0">
      <selection activeCell="D16" sqref="D16"/>
    </sheetView>
  </sheetViews>
  <sheetFormatPr baseColWidth="10" defaultRowHeight="12.75" x14ac:dyDescent="0.25"/>
  <cols>
    <col min="1" max="1" width="63.7109375" style="4" customWidth="1"/>
    <col min="2" max="2" width="20.7109375" style="5" customWidth="1"/>
    <col min="3" max="3" width="18.7109375" style="4" customWidth="1"/>
    <col min="4" max="7" width="13.7109375" style="7" customWidth="1"/>
    <col min="8" max="8" width="11.42578125" style="4"/>
    <col min="9" max="9" width="13.7109375" style="112" bestFit="1" customWidth="1"/>
    <col min="10" max="232" width="11.42578125" style="4"/>
    <col min="233" max="233" width="62.85546875" style="4" customWidth="1"/>
    <col min="234" max="234" width="22.28515625" style="4" customWidth="1"/>
    <col min="235" max="235" width="18.140625" style="4" customWidth="1"/>
    <col min="236" max="236" width="16.85546875" style="4" customWidth="1"/>
    <col min="237" max="237" width="13.42578125" style="4" customWidth="1"/>
    <col min="238" max="238" width="11.7109375" style="4" customWidth="1"/>
    <col min="239" max="239" width="13" style="4" customWidth="1"/>
    <col min="240" max="240" width="13.42578125" style="4" bestFit="1" customWidth="1"/>
    <col min="241" max="488" width="11.42578125" style="4"/>
    <col min="489" max="489" width="62.85546875" style="4" customWidth="1"/>
    <col min="490" max="490" width="22.28515625" style="4" customWidth="1"/>
    <col min="491" max="491" width="18.140625" style="4" customWidth="1"/>
    <col min="492" max="492" width="16.85546875" style="4" customWidth="1"/>
    <col min="493" max="493" width="13.42578125" style="4" customWidth="1"/>
    <col min="494" max="494" width="11.7109375" style="4" customWidth="1"/>
    <col min="495" max="495" width="13" style="4" customWidth="1"/>
    <col min="496" max="496" width="13.42578125" style="4" bestFit="1" customWidth="1"/>
    <col min="497" max="744" width="11.42578125" style="4"/>
    <col min="745" max="745" width="62.85546875" style="4" customWidth="1"/>
    <col min="746" max="746" width="22.28515625" style="4" customWidth="1"/>
    <col min="747" max="747" width="18.140625" style="4" customWidth="1"/>
    <col min="748" max="748" width="16.85546875" style="4" customWidth="1"/>
    <col min="749" max="749" width="13.42578125" style="4" customWidth="1"/>
    <col min="750" max="750" width="11.7109375" style="4" customWidth="1"/>
    <col min="751" max="751" width="13" style="4" customWidth="1"/>
    <col min="752" max="752" width="13.42578125" style="4" bestFit="1" customWidth="1"/>
    <col min="753" max="1000" width="11.42578125" style="4"/>
    <col min="1001" max="1001" width="62.85546875" style="4" customWidth="1"/>
    <col min="1002" max="1002" width="22.28515625" style="4" customWidth="1"/>
    <col min="1003" max="1003" width="18.140625" style="4" customWidth="1"/>
    <col min="1004" max="1004" width="16.85546875" style="4" customWidth="1"/>
    <col min="1005" max="1005" width="13.42578125" style="4" customWidth="1"/>
    <col min="1006" max="1006" width="11.7109375" style="4" customWidth="1"/>
    <col min="1007" max="1007" width="13" style="4" customWidth="1"/>
    <col min="1008" max="1008" width="13.42578125" style="4" bestFit="1" customWidth="1"/>
    <col min="1009" max="1256" width="11.42578125" style="4"/>
    <col min="1257" max="1257" width="62.85546875" style="4" customWidth="1"/>
    <col min="1258" max="1258" width="22.28515625" style="4" customWidth="1"/>
    <col min="1259" max="1259" width="18.140625" style="4" customWidth="1"/>
    <col min="1260" max="1260" width="16.85546875" style="4" customWidth="1"/>
    <col min="1261" max="1261" width="13.42578125" style="4" customWidth="1"/>
    <col min="1262" max="1262" width="11.7109375" style="4" customWidth="1"/>
    <col min="1263" max="1263" width="13" style="4" customWidth="1"/>
    <col min="1264" max="1264" width="13.42578125" style="4" bestFit="1" customWidth="1"/>
    <col min="1265" max="1512" width="11.42578125" style="4"/>
    <col min="1513" max="1513" width="62.85546875" style="4" customWidth="1"/>
    <col min="1514" max="1514" width="22.28515625" style="4" customWidth="1"/>
    <col min="1515" max="1515" width="18.140625" style="4" customWidth="1"/>
    <col min="1516" max="1516" width="16.85546875" style="4" customWidth="1"/>
    <col min="1517" max="1517" width="13.42578125" style="4" customWidth="1"/>
    <col min="1518" max="1518" width="11.7109375" style="4" customWidth="1"/>
    <col min="1519" max="1519" width="13" style="4" customWidth="1"/>
    <col min="1520" max="1520" width="13.42578125" style="4" bestFit="1" customWidth="1"/>
    <col min="1521" max="1768" width="11.42578125" style="4"/>
    <col min="1769" max="1769" width="62.85546875" style="4" customWidth="1"/>
    <col min="1770" max="1770" width="22.28515625" style="4" customWidth="1"/>
    <col min="1771" max="1771" width="18.140625" style="4" customWidth="1"/>
    <col min="1772" max="1772" width="16.85546875" style="4" customWidth="1"/>
    <col min="1773" max="1773" width="13.42578125" style="4" customWidth="1"/>
    <col min="1774" max="1774" width="11.7109375" style="4" customWidth="1"/>
    <col min="1775" max="1775" width="13" style="4" customWidth="1"/>
    <col min="1776" max="1776" width="13.42578125" style="4" bestFit="1" customWidth="1"/>
    <col min="1777" max="2024" width="11.42578125" style="4"/>
    <col min="2025" max="2025" width="62.85546875" style="4" customWidth="1"/>
    <col min="2026" max="2026" width="22.28515625" style="4" customWidth="1"/>
    <col min="2027" max="2027" width="18.140625" style="4" customWidth="1"/>
    <col min="2028" max="2028" width="16.85546875" style="4" customWidth="1"/>
    <col min="2029" max="2029" width="13.42578125" style="4" customWidth="1"/>
    <col min="2030" max="2030" width="11.7109375" style="4" customWidth="1"/>
    <col min="2031" max="2031" width="13" style="4" customWidth="1"/>
    <col min="2032" max="2032" width="13.42578125" style="4" bestFit="1" customWidth="1"/>
    <col min="2033" max="2280" width="11.42578125" style="4"/>
    <col min="2281" max="2281" width="62.85546875" style="4" customWidth="1"/>
    <col min="2282" max="2282" width="22.28515625" style="4" customWidth="1"/>
    <col min="2283" max="2283" width="18.140625" style="4" customWidth="1"/>
    <col min="2284" max="2284" width="16.85546875" style="4" customWidth="1"/>
    <col min="2285" max="2285" width="13.42578125" style="4" customWidth="1"/>
    <col min="2286" max="2286" width="11.7109375" style="4" customWidth="1"/>
    <col min="2287" max="2287" width="13" style="4" customWidth="1"/>
    <col min="2288" max="2288" width="13.42578125" style="4" bestFit="1" customWidth="1"/>
    <col min="2289" max="2536" width="11.42578125" style="4"/>
    <col min="2537" max="2537" width="62.85546875" style="4" customWidth="1"/>
    <col min="2538" max="2538" width="22.28515625" style="4" customWidth="1"/>
    <col min="2539" max="2539" width="18.140625" style="4" customWidth="1"/>
    <col min="2540" max="2540" width="16.85546875" style="4" customWidth="1"/>
    <col min="2541" max="2541" width="13.42578125" style="4" customWidth="1"/>
    <col min="2542" max="2542" width="11.7109375" style="4" customWidth="1"/>
    <col min="2543" max="2543" width="13" style="4" customWidth="1"/>
    <col min="2544" max="2544" width="13.42578125" style="4" bestFit="1" customWidth="1"/>
    <col min="2545" max="2792" width="11.42578125" style="4"/>
    <col min="2793" max="2793" width="62.85546875" style="4" customWidth="1"/>
    <col min="2794" max="2794" width="22.28515625" style="4" customWidth="1"/>
    <col min="2795" max="2795" width="18.140625" style="4" customWidth="1"/>
    <col min="2796" max="2796" width="16.85546875" style="4" customWidth="1"/>
    <col min="2797" max="2797" width="13.42578125" style="4" customWidth="1"/>
    <col min="2798" max="2798" width="11.7109375" style="4" customWidth="1"/>
    <col min="2799" max="2799" width="13" style="4" customWidth="1"/>
    <col min="2800" max="2800" width="13.42578125" style="4" bestFit="1" customWidth="1"/>
    <col min="2801" max="3048" width="11.42578125" style="4"/>
    <col min="3049" max="3049" width="62.85546875" style="4" customWidth="1"/>
    <col min="3050" max="3050" width="22.28515625" style="4" customWidth="1"/>
    <col min="3051" max="3051" width="18.140625" style="4" customWidth="1"/>
    <col min="3052" max="3052" width="16.85546875" style="4" customWidth="1"/>
    <col min="3053" max="3053" width="13.42578125" style="4" customWidth="1"/>
    <col min="3054" max="3054" width="11.7109375" style="4" customWidth="1"/>
    <col min="3055" max="3055" width="13" style="4" customWidth="1"/>
    <col min="3056" max="3056" width="13.42578125" style="4" bestFit="1" customWidth="1"/>
    <col min="3057" max="3304" width="11.42578125" style="4"/>
    <col min="3305" max="3305" width="62.85546875" style="4" customWidth="1"/>
    <col min="3306" max="3306" width="22.28515625" style="4" customWidth="1"/>
    <col min="3307" max="3307" width="18.140625" style="4" customWidth="1"/>
    <col min="3308" max="3308" width="16.85546875" style="4" customWidth="1"/>
    <col min="3309" max="3309" width="13.42578125" style="4" customWidth="1"/>
    <col min="3310" max="3310" width="11.7109375" style="4" customWidth="1"/>
    <col min="3311" max="3311" width="13" style="4" customWidth="1"/>
    <col min="3312" max="3312" width="13.42578125" style="4" bestFit="1" customWidth="1"/>
    <col min="3313" max="3560" width="11.42578125" style="4"/>
    <col min="3561" max="3561" width="62.85546875" style="4" customWidth="1"/>
    <col min="3562" max="3562" width="22.28515625" style="4" customWidth="1"/>
    <col min="3563" max="3563" width="18.140625" style="4" customWidth="1"/>
    <col min="3564" max="3564" width="16.85546875" style="4" customWidth="1"/>
    <col min="3565" max="3565" width="13.42578125" style="4" customWidth="1"/>
    <col min="3566" max="3566" width="11.7109375" style="4" customWidth="1"/>
    <col min="3567" max="3567" width="13" style="4" customWidth="1"/>
    <col min="3568" max="3568" width="13.42578125" style="4" bestFit="1" customWidth="1"/>
    <col min="3569" max="3816" width="11.42578125" style="4"/>
    <col min="3817" max="3817" width="62.85546875" style="4" customWidth="1"/>
    <col min="3818" max="3818" width="22.28515625" style="4" customWidth="1"/>
    <col min="3819" max="3819" width="18.140625" style="4" customWidth="1"/>
    <col min="3820" max="3820" width="16.85546875" style="4" customWidth="1"/>
    <col min="3821" max="3821" width="13.42578125" style="4" customWidth="1"/>
    <col min="3822" max="3822" width="11.7109375" style="4" customWidth="1"/>
    <col min="3823" max="3823" width="13" style="4" customWidth="1"/>
    <col min="3824" max="3824" width="13.42578125" style="4" bestFit="1" customWidth="1"/>
    <col min="3825" max="4072" width="11.42578125" style="4"/>
    <col min="4073" max="4073" width="62.85546875" style="4" customWidth="1"/>
    <col min="4074" max="4074" width="22.28515625" style="4" customWidth="1"/>
    <col min="4075" max="4075" width="18.140625" style="4" customWidth="1"/>
    <col min="4076" max="4076" width="16.85546875" style="4" customWidth="1"/>
    <col min="4077" max="4077" width="13.42578125" style="4" customWidth="1"/>
    <col min="4078" max="4078" width="11.7109375" style="4" customWidth="1"/>
    <col min="4079" max="4079" width="13" style="4" customWidth="1"/>
    <col min="4080" max="4080" width="13.42578125" style="4" bestFit="1" customWidth="1"/>
    <col min="4081" max="4328" width="11.42578125" style="4"/>
    <col min="4329" max="4329" width="62.85546875" style="4" customWidth="1"/>
    <col min="4330" max="4330" width="22.28515625" style="4" customWidth="1"/>
    <col min="4331" max="4331" width="18.140625" style="4" customWidth="1"/>
    <col min="4332" max="4332" width="16.85546875" style="4" customWidth="1"/>
    <col min="4333" max="4333" width="13.42578125" style="4" customWidth="1"/>
    <col min="4334" max="4334" width="11.7109375" style="4" customWidth="1"/>
    <col min="4335" max="4335" width="13" style="4" customWidth="1"/>
    <col min="4336" max="4336" width="13.42578125" style="4" bestFit="1" customWidth="1"/>
    <col min="4337" max="4584" width="11.42578125" style="4"/>
    <col min="4585" max="4585" width="62.85546875" style="4" customWidth="1"/>
    <col min="4586" max="4586" width="22.28515625" style="4" customWidth="1"/>
    <col min="4587" max="4587" width="18.140625" style="4" customWidth="1"/>
    <col min="4588" max="4588" width="16.85546875" style="4" customWidth="1"/>
    <col min="4589" max="4589" width="13.42578125" style="4" customWidth="1"/>
    <col min="4590" max="4590" width="11.7109375" style="4" customWidth="1"/>
    <col min="4591" max="4591" width="13" style="4" customWidth="1"/>
    <col min="4592" max="4592" width="13.42578125" style="4" bestFit="1" customWidth="1"/>
    <col min="4593" max="4840" width="11.42578125" style="4"/>
    <col min="4841" max="4841" width="62.85546875" style="4" customWidth="1"/>
    <col min="4842" max="4842" width="22.28515625" style="4" customWidth="1"/>
    <col min="4843" max="4843" width="18.140625" style="4" customWidth="1"/>
    <col min="4844" max="4844" width="16.85546875" style="4" customWidth="1"/>
    <col min="4845" max="4845" width="13.42578125" style="4" customWidth="1"/>
    <col min="4846" max="4846" width="11.7109375" style="4" customWidth="1"/>
    <col min="4847" max="4847" width="13" style="4" customWidth="1"/>
    <col min="4848" max="4848" width="13.42578125" style="4" bestFit="1" customWidth="1"/>
    <col min="4849" max="5096" width="11.42578125" style="4"/>
    <col min="5097" max="5097" width="62.85546875" style="4" customWidth="1"/>
    <col min="5098" max="5098" width="22.28515625" style="4" customWidth="1"/>
    <col min="5099" max="5099" width="18.140625" style="4" customWidth="1"/>
    <col min="5100" max="5100" width="16.85546875" style="4" customWidth="1"/>
    <col min="5101" max="5101" width="13.42578125" style="4" customWidth="1"/>
    <col min="5102" max="5102" width="11.7109375" style="4" customWidth="1"/>
    <col min="5103" max="5103" width="13" style="4" customWidth="1"/>
    <col min="5104" max="5104" width="13.42578125" style="4" bestFit="1" customWidth="1"/>
    <col min="5105" max="5352" width="11.42578125" style="4"/>
    <col min="5353" max="5353" width="62.85546875" style="4" customWidth="1"/>
    <col min="5354" max="5354" width="22.28515625" style="4" customWidth="1"/>
    <col min="5355" max="5355" width="18.140625" style="4" customWidth="1"/>
    <col min="5356" max="5356" width="16.85546875" style="4" customWidth="1"/>
    <col min="5357" max="5357" width="13.42578125" style="4" customWidth="1"/>
    <col min="5358" max="5358" width="11.7109375" style="4" customWidth="1"/>
    <col min="5359" max="5359" width="13" style="4" customWidth="1"/>
    <col min="5360" max="5360" width="13.42578125" style="4" bestFit="1" customWidth="1"/>
    <col min="5361" max="5608" width="11.42578125" style="4"/>
    <col min="5609" max="5609" width="62.85546875" style="4" customWidth="1"/>
    <col min="5610" max="5610" width="22.28515625" style="4" customWidth="1"/>
    <col min="5611" max="5611" width="18.140625" style="4" customWidth="1"/>
    <col min="5612" max="5612" width="16.85546875" style="4" customWidth="1"/>
    <col min="5613" max="5613" width="13.42578125" style="4" customWidth="1"/>
    <col min="5614" max="5614" width="11.7109375" style="4" customWidth="1"/>
    <col min="5615" max="5615" width="13" style="4" customWidth="1"/>
    <col min="5616" max="5616" width="13.42578125" style="4" bestFit="1" customWidth="1"/>
    <col min="5617" max="5864" width="11.42578125" style="4"/>
    <col min="5865" max="5865" width="62.85546875" style="4" customWidth="1"/>
    <col min="5866" max="5866" width="22.28515625" style="4" customWidth="1"/>
    <col min="5867" max="5867" width="18.140625" style="4" customWidth="1"/>
    <col min="5868" max="5868" width="16.85546875" style="4" customWidth="1"/>
    <col min="5869" max="5869" width="13.42578125" style="4" customWidth="1"/>
    <col min="5870" max="5870" width="11.7109375" style="4" customWidth="1"/>
    <col min="5871" max="5871" width="13" style="4" customWidth="1"/>
    <col min="5872" max="5872" width="13.42578125" style="4" bestFit="1" customWidth="1"/>
    <col min="5873" max="6120" width="11.42578125" style="4"/>
    <col min="6121" max="6121" width="62.85546875" style="4" customWidth="1"/>
    <col min="6122" max="6122" width="22.28515625" style="4" customWidth="1"/>
    <col min="6123" max="6123" width="18.140625" style="4" customWidth="1"/>
    <col min="6124" max="6124" width="16.85546875" style="4" customWidth="1"/>
    <col min="6125" max="6125" width="13.42578125" style="4" customWidth="1"/>
    <col min="6126" max="6126" width="11.7109375" style="4" customWidth="1"/>
    <col min="6127" max="6127" width="13" style="4" customWidth="1"/>
    <col min="6128" max="6128" width="13.42578125" style="4" bestFit="1" customWidth="1"/>
    <col min="6129" max="6376" width="11.42578125" style="4"/>
    <col min="6377" max="6377" width="62.85546875" style="4" customWidth="1"/>
    <col min="6378" max="6378" width="22.28515625" style="4" customWidth="1"/>
    <col min="6379" max="6379" width="18.140625" style="4" customWidth="1"/>
    <col min="6380" max="6380" width="16.85546875" style="4" customWidth="1"/>
    <col min="6381" max="6381" width="13.42578125" style="4" customWidth="1"/>
    <col min="6382" max="6382" width="11.7109375" style="4" customWidth="1"/>
    <col min="6383" max="6383" width="13" style="4" customWidth="1"/>
    <col min="6384" max="6384" width="13.42578125" style="4" bestFit="1" customWidth="1"/>
    <col min="6385" max="6632" width="11.42578125" style="4"/>
    <col min="6633" max="6633" width="62.85546875" style="4" customWidth="1"/>
    <col min="6634" max="6634" width="22.28515625" style="4" customWidth="1"/>
    <col min="6635" max="6635" width="18.140625" style="4" customWidth="1"/>
    <col min="6636" max="6636" width="16.85546875" style="4" customWidth="1"/>
    <col min="6637" max="6637" width="13.42578125" style="4" customWidth="1"/>
    <col min="6638" max="6638" width="11.7109375" style="4" customWidth="1"/>
    <col min="6639" max="6639" width="13" style="4" customWidth="1"/>
    <col min="6640" max="6640" width="13.42578125" style="4" bestFit="1" customWidth="1"/>
    <col min="6641" max="6888" width="11.42578125" style="4"/>
    <col min="6889" max="6889" width="62.85546875" style="4" customWidth="1"/>
    <col min="6890" max="6890" width="22.28515625" style="4" customWidth="1"/>
    <col min="6891" max="6891" width="18.140625" style="4" customWidth="1"/>
    <col min="6892" max="6892" width="16.85546875" style="4" customWidth="1"/>
    <col min="6893" max="6893" width="13.42578125" style="4" customWidth="1"/>
    <col min="6894" max="6894" width="11.7109375" style="4" customWidth="1"/>
    <col min="6895" max="6895" width="13" style="4" customWidth="1"/>
    <col min="6896" max="6896" width="13.42578125" style="4" bestFit="1" customWidth="1"/>
    <col min="6897" max="7144" width="11.42578125" style="4"/>
    <col min="7145" max="7145" width="62.85546875" style="4" customWidth="1"/>
    <col min="7146" max="7146" width="22.28515625" style="4" customWidth="1"/>
    <col min="7147" max="7147" width="18.140625" style="4" customWidth="1"/>
    <col min="7148" max="7148" width="16.85546875" style="4" customWidth="1"/>
    <col min="7149" max="7149" width="13.42578125" style="4" customWidth="1"/>
    <col min="7150" max="7150" width="11.7109375" style="4" customWidth="1"/>
    <col min="7151" max="7151" width="13" style="4" customWidth="1"/>
    <col min="7152" max="7152" width="13.42578125" style="4" bestFit="1" customWidth="1"/>
    <col min="7153" max="7400" width="11.42578125" style="4"/>
    <col min="7401" max="7401" width="62.85546875" style="4" customWidth="1"/>
    <col min="7402" max="7402" width="22.28515625" style="4" customWidth="1"/>
    <col min="7403" max="7403" width="18.140625" style="4" customWidth="1"/>
    <col min="7404" max="7404" width="16.85546875" style="4" customWidth="1"/>
    <col min="7405" max="7405" width="13.42578125" style="4" customWidth="1"/>
    <col min="7406" max="7406" width="11.7109375" style="4" customWidth="1"/>
    <col min="7407" max="7407" width="13" style="4" customWidth="1"/>
    <col min="7408" max="7408" width="13.42578125" style="4" bestFit="1" customWidth="1"/>
    <col min="7409" max="7656" width="11.42578125" style="4"/>
    <col min="7657" max="7657" width="62.85546875" style="4" customWidth="1"/>
    <col min="7658" max="7658" width="22.28515625" style="4" customWidth="1"/>
    <col min="7659" max="7659" width="18.140625" style="4" customWidth="1"/>
    <col min="7660" max="7660" width="16.85546875" style="4" customWidth="1"/>
    <col min="7661" max="7661" width="13.42578125" style="4" customWidth="1"/>
    <col min="7662" max="7662" width="11.7109375" style="4" customWidth="1"/>
    <col min="7663" max="7663" width="13" style="4" customWidth="1"/>
    <col min="7664" max="7664" width="13.42578125" style="4" bestFit="1" customWidth="1"/>
    <col min="7665" max="7912" width="11.42578125" style="4"/>
    <col min="7913" max="7913" width="62.85546875" style="4" customWidth="1"/>
    <col min="7914" max="7914" width="22.28515625" style="4" customWidth="1"/>
    <col min="7915" max="7915" width="18.140625" style="4" customWidth="1"/>
    <col min="7916" max="7916" width="16.85546875" style="4" customWidth="1"/>
    <col min="7917" max="7917" width="13.42578125" style="4" customWidth="1"/>
    <col min="7918" max="7918" width="11.7109375" style="4" customWidth="1"/>
    <col min="7919" max="7919" width="13" style="4" customWidth="1"/>
    <col min="7920" max="7920" width="13.42578125" style="4" bestFit="1" customWidth="1"/>
    <col min="7921" max="8168" width="11.42578125" style="4"/>
    <col min="8169" max="8169" width="62.85546875" style="4" customWidth="1"/>
    <col min="8170" max="8170" width="22.28515625" style="4" customWidth="1"/>
    <col min="8171" max="8171" width="18.140625" style="4" customWidth="1"/>
    <col min="8172" max="8172" width="16.85546875" style="4" customWidth="1"/>
    <col min="8173" max="8173" width="13.42578125" style="4" customWidth="1"/>
    <col min="8174" max="8174" width="11.7109375" style="4" customWidth="1"/>
    <col min="8175" max="8175" width="13" style="4" customWidth="1"/>
    <col min="8176" max="8176" width="13.42578125" style="4" bestFit="1" customWidth="1"/>
    <col min="8177" max="8424" width="11.42578125" style="4"/>
    <col min="8425" max="8425" width="62.85546875" style="4" customWidth="1"/>
    <col min="8426" max="8426" width="22.28515625" style="4" customWidth="1"/>
    <col min="8427" max="8427" width="18.140625" style="4" customWidth="1"/>
    <col min="8428" max="8428" width="16.85546875" style="4" customWidth="1"/>
    <col min="8429" max="8429" width="13.42578125" style="4" customWidth="1"/>
    <col min="8430" max="8430" width="11.7109375" style="4" customWidth="1"/>
    <col min="8431" max="8431" width="13" style="4" customWidth="1"/>
    <col min="8432" max="8432" width="13.42578125" style="4" bestFit="1" customWidth="1"/>
    <col min="8433" max="8680" width="11.42578125" style="4"/>
    <col min="8681" max="8681" width="62.85546875" style="4" customWidth="1"/>
    <col min="8682" max="8682" width="22.28515625" style="4" customWidth="1"/>
    <col min="8683" max="8683" width="18.140625" style="4" customWidth="1"/>
    <col min="8684" max="8684" width="16.85546875" style="4" customWidth="1"/>
    <col min="8685" max="8685" width="13.42578125" style="4" customWidth="1"/>
    <col min="8686" max="8686" width="11.7109375" style="4" customWidth="1"/>
    <col min="8687" max="8687" width="13" style="4" customWidth="1"/>
    <col min="8688" max="8688" width="13.42578125" style="4" bestFit="1" customWidth="1"/>
    <col min="8689" max="8936" width="11.42578125" style="4"/>
    <col min="8937" max="8937" width="62.85546875" style="4" customWidth="1"/>
    <col min="8938" max="8938" width="22.28515625" style="4" customWidth="1"/>
    <col min="8939" max="8939" width="18.140625" style="4" customWidth="1"/>
    <col min="8940" max="8940" width="16.85546875" style="4" customWidth="1"/>
    <col min="8941" max="8941" width="13.42578125" style="4" customWidth="1"/>
    <col min="8942" max="8942" width="11.7109375" style="4" customWidth="1"/>
    <col min="8943" max="8943" width="13" style="4" customWidth="1"/>
    <col min="8944" max="8944" width="13.42578125" style="4" bestFit="1" customWidth="1"/>
    <col min="8945" max="9192" width="11.42578125" style="4"/>
    <col min="9193" max="9193" width="62.85546875" style="4" customWidth="1"/>
    <col min="9194" max="9194" width="22.28515625" style="4" customWidth="1"/>
    <col min="9195" max="9195" width="18.140625" style="4" customWidth="1"/>
    <col min="9196" max="9196" width="16.85546875" style="4" customWidth="1"/>
    <col min="9197" max="9197" width="13.42578125" style="4" customWidth="1"/>
    <col min="9198" max="9198" width="11.7109375" style="4" customWidth="1"/>
    <col min="9199" max="9199" width="13" style="4" customWidth="1"/>
    <col min="9200" max="9200" width="13.42578125" style="4" bestFit="1" customWidth="1"/>
    <col min="9201" max="9448" width="11.42578125" style="4"/>
    <col min="9449" max="9449" width="62.85546875" style="4" customWidth="1"/>
    <col min="9450" max="9450" width="22.28515625" style="4" customWidth="1"/>
    <col min="9451" max="9451" width="18.140625" style="4" customWidth="1"/>
    <col min="9452" max="9452" width="16.85546875" style="4" customWidth="1"/>
    <col min="9453" max="9453" width="13.42578125" style="4" customWidth="1"/>
    <col min="9454" max="9454" width="11.7109375" style="4" customWidth="1"/>
    <col min="9455" max="9455" width="13" style="4" customWidth="1"/>
    <col min="9456" max="9456" width="13.42578125" style="4" bestFit="1" customWidth="1"/>
    <col min="9457" max="9704" width="11.42578125" style="4"/>
    <col min="9705" max="9705" width="62.85546875" style="4" customWidth="1"/>
    <col min="9706" max="9706" width="22.28515625" style="4" customWidth="1"/>
    <col min="9707" max="9707" width="18.140625" style="4" customWidth="1"/>
    <col min="9708" max="9708" width="16.85546875" style="4" customWidth="1"/>
    <col min="9709" max="9709" width="13.42578125" style="4" customWidth="1"/>
    <col min="9710" max="9710" width="11.7109375" style="4" customWidth="1"/>
    <col min="9711" max="9711" width="13" style="4" customWidth="1"/>
    <col min="9712" max="9712" width="13.42578125" style="4" bestFit="1" customWidth="1"/>
    <col min="9713" max="9960" width="11.42578125" style="4"/>
    <col min="9961" max="9961" width="62.85546875" style="4" customWidth="1"/>
    <col min="9962" max="9962" width="22.28515625" style="4" customWidth="1"/>
    <col min="9963" max="9963" width="18.140625" style="4" customWidth="1"/>
    <col min="9964" max="9964" width="16.85546875" style="4" customWidth="1"/>
    <col min="9965" max="9965" width="13.42578125" style="4" customWidth="1"/>
    <col min="9966" max="9966" width="11.7109375" style="4" customWidth="1"/>
    <col min="9967" max="9967" width="13" style="4" customWidth="1"/>
    <col min="9968" max="9968" width="13.42578125" style="4" bestFit="1" customWidth="1"/>
    <col min="9969" max="10216" width="11.42578125" style="4"/>
    <col min="10217" max="10217" width="62.85546875" style="4" customWidth="1"/>
    <col min="10218" max="10218" width="22.28515625" style="4" customWidth="1"/>
    <col min="10219" max="10219" width="18.140625" style="4" customWidth="1"/>
    <col min="10220" max="10220" width="16.85546875" style="4" customWidth="1"/>
    <col min="10221" max="10221" width="13.42578125" style="4" customWidth="1"/>
    <col min="10222" max="10222" width="11.7109375" style="4" customWidth="1"/>
    <col min="10223" max="10223" width="13" style="4" customWidth="1"/>
    <col min="10224" max="10224" width="13.42578125" style="4" bestFit="1" customWidth="1"/>
    <col min="10225" max="10472" width="11.42578125" style="4"/>
    <col min="10473" max="10473" width="62.85546875" style="4" customWidth="1"/>
    <col min="10474" max="10474" width="22.28515625" style="4" customWidth="1"/>
    <col min="10475" max="10475" width="18.140625" style="4" customWidth="1"/>
    <col min="10476" max="10476" width="16.85546875" style="4" customWidth="1"/>
    <col min="10477" max="10477" width="13.42578125" style="4" customWidth="1"/>
    <col min="10478" max="10478" width="11.7109375" style="4" customWidth="1"/>
    <col min="10479" max="10479" width="13" style="4" customWidth="1"/>
    <col min="10480" max="10480" width="13.42578125" style="4" bestFit="1" customWidth="1"/>
    <col min="10481" max="10728" width="11.42578125" style="4"/>
    <col min="10729" max="10729" width="62.85546875" style="4" customWidth="1"/>
    <col min="10730" max="10730" width="22.28515625" style="4" customWidth="1"/>
    <col min="10731" max="10731" width="18.140625" style="4" customWidth="1"/>
    <col min="10732" max="10732" width="16.85546875" style="4" customWidth="1"/>
    <col min="10733" max="10733" width="13.42578125" style="4" customWidth="1"/>
    <col min="10734" max="10734" width="11.7109375" style="4" customWidth="1"/>
    <col min="10735" max="10735" width="13" style="4" customWidth="1"/>
    <col min="10736" max="10736" width="13.42578125" style="4" bestFit="1" customWidth="1"/>
    <col min="10737" max="10984" width="11.42578125" style="4"/>
    <col min="10985" max="10985" width="62.85546875" style="4" customWidth="1"/>
    <col min="10986" max="10986" width="22.28515625" style="4" customWidth="1"/>
    <col min="10987" max="10987" width="18.140625" style="4" customWidth="1"/>
    <col min="10988" max="10988" width="16.85546875" style="4" customWidth="1"/>
    <col min="10989" max="10989" width="13.42578125" style="4" customWidth="1"/>
    <col min="10990" max="10990" width="11.7109375" style="4" customWidth="1"/>
    <col min="10991" max="10991" width="13" style="4" customWidth="1"/>
    <col min="10992" max="10992" width="13.42578125" style="4" bestFit="1" customWidth="1"/>
    <col min="10993" max="11240" width="11.42578125" style="4"/>
    <col min="11241" max="11241" width="62.85546875" style="4" customWidth="1"/>
    <col min="11242" max="11242" width="22.28515625" style="4" customWidth="1"/>
    <col min="11243" max="11243" width="18.140625" style="4" customWidth="1"/>
    <col min="11244" max="11244" width="16.85546875" style="4" customWidth="1"/>
    <col min="11245" max="11245" width="13.42578125" style="4" customWidth="1"/>
    <col min="11246" max="11246" width="11.7109375" style="4" customWidth="1"/>
    <col min="11247" max="11247" width="13" style="4" customWidth="1"/>
    <col min="11248" max="11248" width="13.42578125" style="4" bestFit="1" customWidth="1"/>
    <col min="11249" max="11496" width="11.42578125" style="4"/>
    <col min="11497" max="11497" width="62.85546875" style="4" customWidth="1"/>
    <col min="11498" max="11498" width="22.28515625" style="4" customWidth="1"/>
    <col min="11499" max="11499" width="18.140625" style="4" customWidth="1"/>
    <col min="11500" max="11500" width="16.85546875" style="4" customWidth="1"/>
    <col min="11501" max="11501" width="13.42578125" style="4" customWidth="1"/>
    <col min="11502" max="11502" width="11.7109375" style="4" customWidth="1"/>
    <col min="11503" max="11503" width="13" style="4" customWidth="1"/>
    <col min="11504" max="11504" width="13.42578125" style="4" bestFit="1" customWidth="1"/>
    <col min="11505" max="11752" width="11.42578125" style="4"/>
    <col min="11753" max="11753" width="62.85546875" style="4" customWidth="1"/>
    <col min="11754" max="11754" width="22.28515625" style="4" customWidth="1"/>
    <col min="11755" max="11755" width="18.140625" style="4" customWidth="1"/>
    <col min="11756" max="11756" width="16.85546875" style="4" customWidth="1"/>
    <col min="11757" max="11757" width="13.42578125" style="4" customWidth="1"/>
    <col min="11758" max="11758" width="11.7109375" style="4" customWidth="1"/>
    <col min="11759" max="11759" width="13" style="4" customWidth="1"/>
    <col min="11760" max="11760" width="13.42578125" style="4" bestFit="1" customWidth="1"/>
    <col min="11761" max="12008" width="11.42578125" style="4"/>
    <col min="12009" max="12009" width="62.85546875" style="4" customWidth="1"/>
    <col min="12010" max="12010" width="22.28515625" style="4" customWidth="1"/>
    <col min="12011" max="12011" width="18.140625" style="4" customWidth="1"/>
    <col min="12012" max="12012" width="16.85546875" style="4" customWidth="1"/>
    <col min="12013" max="12013" width="13.42578125" style="4" customWidth="1"/>
    <col min="12014" max="12014" width="11.7109375" style="4" customWidth="1"/>
    <col min="12015" max="12015" width="13" style="4" customWidth="1"/>
    <col min="12016" max="12016" width="13.42578125" style="4" bestFit="1" customWidth="1"/>
    <col min="12017" max="12264" width="11.42578125" style="4"/>
    <col min="12265" max="12265" width="62.85546875" style="4" customWidth="1"/>
    <col min="12266" max="12266" width="22.28515625" style="4" customWidth="1"/>
    <col min="12267" max="12267" width="18.140625" style="4" customWidth="1"/>
    <col min="12268" max="12268" width="16.85546875" style="4" customWidth="1"/>
    <col min="12269" max="12269" width="13.42578125" style="4" customWidth="1"/>
    <col min="12270" max="12270" width="11.7109375" style="4" customWidth="1"/>
    <col min="12271" max="12271" width="13" style="4" customWidth="1"/>
    <col min="12272" max="12272" width="13.42578125" style="4" bestFit="1" customWidth="1"/>
    <col min="12273" max="12520" width="11.42578125" style="4"/>
    <col min="12521" max="12521" width="62.85546875" style="4" customWidth="1"/>
    <col min="12522" max="12522" width="22.28515625" style="4" customWidth="1"/>
    <col min="12523" max="12523" width="18.140625" style="4" customWidth="1"/>
    <col min="12524" max="12524" width="16.85546875" style="4" customWidth="1"/>
    <col min="12525" max="12525" width="13.42578125" style="4" customWidth="1"/>
    <col min="12526" max="12526" width="11.7109375" style="4" customWidth="1"/>
    <col min="12527" max="12527" width="13" style="4" customWidth="1"/>
    <col min="12528" max="12528" width="13.42578125" style="4" bestFit="1" customWidth="1"/>
    <col min="12529" max="12776" width="11.42578125" style="4"/>
    <col min="12777" max="12777" width="62.85546875" style="4" customWidth="1"/>
    <col min="12778" max="12778" width="22.28515625" style="4" customWidth="1"/>
    <col min="12779" max="12779" width="18.140625" style="4" customWidth="1"/>
    <col min="12780" max="12780" width="16.85546875" style="4" customWidth="1"/>
    <col min="12781" max="12781" width="13.42578125" style="4" customWidth="1"/>
    <col min="12782" max="12782" width="11.7109375" style="4" customWidth="1"/>
    <col min="12783" max="12783" width="13" style="4" customWidth="1"/>
    <col min="12784" max="12784" width="13.42578125" style="4" bestFit="1" customWidth="1"/>
    <col min="12785" max="13032" width="11.42578125" style="4"/>
    <col min="13033" max="13033" width="62.85546875" style="4" customWidth="1"/>
    <col min="13034" max="13034" width="22.28515625" style="4" customWidth="1"/>
    <col min="13035" max="13035" width="18.140625" style="4" customWidth="1"/>
    <col min="13036" max="13036" width="16.85546875" style="4" customWidth="1"/>
    <col min="13037" max="13037" width="13.42578125" style="4" customWidth="1"/>
    <col min="13038" max="13038" width="11.7109375" style="4" customWidth="1"/>
    <col min="13039" max="13039" width="13" style="4" customWidth="1"/>
    <col min="13040" max="13040" width="13.42578125" style="4" bestFit="1" customWidth="1"/>
    <col min="13041" max="13288" width="11.42578125" style="4"/>
    <col min="13289" max="13289" width="62.85546875" style="4" customWidth="1"/>
    <col min="13290" max="13290" width="22.28515625" style="4" customWidth="1"/>
    <col min="13291" max="13291" width="18.140625" style="4" customWidth="1"/>
    <col min="13292" max="13292" width="16.85546875" style="4" customWidth="1"/>
    <col min="13293" max="13293" width="13.42578125" style="4" customWidth="1"/>
    <col min="13294" max="13294" width="11.7109375" style="4" customWidth="1"/>
    <col min="13295" max="13295" width="13" style="4" customWidth="1"/>
    <col min="13296" max="13296" width="13.42578125" style="4" bestFit="1" customWidth="1"/>
    <col min="13297" max="13544" width="11.42578125" style="4"/>
    <col min="13545" max="13545" width="62.85546875" style="4" customWidth="1"/>
    <col min="13546" max="13546" width="22.28515625" style="4" customWidth="1"/>
    <col min="13547" max="13547" width="18.140625" style="4" customWidth="1"/>
    <col min="13548" max="13548" width="16.85546875" style="4" customWidth="1"/>
    <col min="13549" max="13549" width="13.42578125" style="4" customWidth="1"/>
    <col min="13550" max="13550" width="11.7109375" style="4" customWidth="1"/>
    <col min="13551" max="13551" width="13" style="4" customWidth="1"/>
    <col min="13552" max="13552" width="13.42578125" style="4" bestFit="1" customWidth="1"/>
    <col min="13553" max="13800" width="11.42578125" style="4"/>
    <col min="13801" max="13801" width="62.85546875" style="4" customWidth="1"/>
    <col min="13802" max="13802" width="22.28515625" style="4" customWidth="1"/>
    <col min="13803" max="13803" width="18.140625" style="4" customWidth="1"/>
    <col min="13804" max="13804" width="16.85546875" style="4" customWidth="1"/>
    <col min="13805" max="13805" width="13.42578125" style="4" customWidth="1"/>
    <col min="13806" max="13806" width="11.7109375" style="4" customWidth="1"/>
    <col min="13807" max="13807" width="13" style="4" customWidth="1"/>
    <col min="13808" max="13808" width="13.42578125" style="4" bestFit="1" customWidth="1"/>
    <col min="13809" max="14056" width="11.42578125" style="4"/>
    <col min="14057" max="14057" width="62.85546875" style="4" customWidth="1"/>
    <col min="14058" max="14058" width="22.28515625" style="4" customWidth="1"/>
    <col min="14059" max="14059" width="18.140625" style="4" customWidth="1"/>
    <col min="14060" max="14060" width="16.85546875" style="4" customWidth="1"/>
    <col min="14061" max="14061" width="13.42578125" style="4" customWidth="1"/>
    <col min="14062" max="14062" width="11.7109375" style="4" customWidth="1"/>
    <col min="14063" max="14063" width="13" style="4" customWidth="1"/>
    <col min="14064" max="14064" width="13.42578125" style="4" bestFit="1" customWidth="1"/>
    <col min="14065" max="14312" width="11.42578125" style="4"/>
    <col min="14313" max="14313" width="62.85546875" style="4" customWidth="1"/>
    <col min="14314" max="14314" width="22.28515625" style="4" customWidth="1"/>
    <col min="14315" max="14315" width="18.140625" style="4" customWidth="1"/>
    <col min="14316" max="14316" width="16.85546875" style="4" customWidth="1"/>
    <col min="14317" max="14317" width="13.42578125" style="4" customWidth="1"/>
    <col min="14318" max="14318" width="11.7109375" style="4" customWidth="1"/>
    <col min="14319" max="14319" width="13" style="4" customWidth="1"/>
    <col min="14320" max="14320" width="13.42578125" style="4" bestFit="1" customWidth="1"/>
    <col min="14321" max="14568" width="11.42578125" style="4"/>
    <col min="14569" max="14569" width="62.85546875" style="4" customWidth="1"/>
    <col min="14570" max="14570" width="22.28515625" style="4" customWidth="1"/>
    <col min="14571" max="14571" width="18.140625" style="4" customWidth="1"/>
    <col min="14572" max="14572" width="16.85546875" style="4" customWidth="1"/>
    <col min="14573" max="14573" width="13.42578125" style="4" customWidth="1"/>
    <col min="14574" max="14574" width="11.7109375" style="4" customWidth="1"/>
    <col min="14575" max="14575" width="13" style="4" customWidth="1"/>
    <col min="14576" max="14576" width="13.42578125" style="4" bestFit="1" customWidth="1"/>
    <col min="14577" max="14824" width="11.42578125" style="4"/>
    <col min="14825" max="14825" width="62.85546875" style="4" customWidth="1"/>
    <col min="14826" max="14826" width="22.28515625" style="4" customWidth="1"/>
    <col min="14827" max="14827" width="18.140625" style="4" customWidth="1"/>
    <col min="14828" max="14828" width="16.85546875" style="4" customWidth="1"/>
    <col min="14829" max="14829" width="13.42578125" style="4" customWidth="1"/>
    <col min="14830" max="14830" width="11.7109375" style="4" customWidth="1"/>
    <col min="14831" max="14831" width="13" style="4" customWidth="1"/>
    <col min="14832" max="14832" width="13.42578125" style="4" bestFit="1" customWidth="1"/>
    <col min="14833" max="15080" width="11.42578125" style="4"/>
    <col min="15081" max="15081" width="62.85546875" style="4" customWidth="1"/>
    <col min="15082" max="15082" width="22.28515625" style="4" customWidth="1"/>
    <col min="15083" max="15083" width="18.140625" style="4" customWidth="1"/>
    <col min="15084" max="15084" width="16.85546875" style="4" customWidth="1"/>
    <col min="15085" max="15085" width="13.42578125" style="4" customWidth="1"/>
    <col min="15086" max="15086" width="11.7109375" style="4" customWidth="1"/>
    <col min="15087" max="15087" width="13" style="4" customWidth="1"/>
    <col min="15088" max="15088" width="13.42578125" style="4" bestFit="1" customWidth="1"/>
    <col min="15089" max="15336" width="11.42578125" style="4"/>
    <col min="15337" max="15337" width="62.85546875" style="4" customWidth="1"/>
    <col min="15338" max="15338" width="22.28515625" style="4" customWidth="1"/>
    <col min="15339" max="15339" width="18.140625" style="4" customWidth="1"/>
    <col min="15340" max="15340" width="16.85546875" style="4" customWidth="1"/>
    <col min="15341" max="15341" width="13.42578125" style="4" customWidth="1"/>
    <col min="15342" max="15342" width="11.7109375" style="4" customWidth="1"/>
    <col min="15343" max="15343" width="13" style="4" customWidth="1"/>
    <col min="15344" max="15344" width="13.42578125" style="4" bestFit="1" customWidth="1"/>
    <col min="15345" max="15592" width="11.42578125" style="4"/>
    <col min="15593" max="15593" width="62.85546875" style="4" customWidth="1"/>
    <col min="15594" max="15594" width="22.28515625" style="4" customWidth="1"/>
    <col min="15595" max="15595" width="18.140625" style="4" customWidth="1"/>
    <col min="15596" max="15596" width="16.85546875" style="4" customWidth="1"/>
    <col min="15597" max="15597" width="13.42578125" style="4" customWidth="1"/>
    <col min="15598" max="15598" width="11.7109375" style="4" customWidth="1"/>
    <col min="15599" max="15599" width="13" style="4" customWidth="1"/>
    <col min="15600" max="15600" width="13.42578125" style="4" bestFit="1" customWidth="1"/>
    <col min="15601" max="15848" width="11.42578125" style="4"/>
    <col min="15849" max="15849" width="62.85546875" style="4" customWidth="1"/>
    <col min="15850" max="15850" width="22.28515625" style="4" customWidth="1"/>
    <col min="15851" max="15851" width="18.140625" style="4" customWidth="1"/>
    <col min="15852" max="15852" width="16.85546875" style="4" customWidth="1"/>
    <col min="15853" max="15853" width="13.42578125" style="4" customWidth="1"/>
    <col min="15854" max="15854" width="11.7109375" style="4" customWidth="1"/>
    <col min="15855" max="15855" width="13" style="4" customWidth="1"/>
    <col min="15856" max="15856" width="13.42578125" style="4" bestFit="1" customWidth="1"/>
    <col min="15857" max="16104" width="11.42578125" style="4"/>
    <col min="16105" max="16105" width="62.85546875" style="4" customWidth="1"/>
    <col min="16106" max="16106" width="22.28515625" style="4" customWidth="1"/>
    <col min="16107" max="16107" width="18.140625" style="4" customWidth="1"/>
    <col min="16108" max="16108" width="16.85546875" style="4" customWidth="1"/>
    <col min="16109" max="16109" width="13.42578125" style="4" customWidth="1"/>
    <col min="16110" max="16110" width="11.7109375" style="4" customWidth="1"/>
    <col min="16111" max="16111" width="13" style="4" customWidth="1"/>
    <col min="16112" max="16112" width="13.42578125" style="4" bestFit="1" customWidth="1"/>
    <col min="16113" max="16384" width="11.42578125" style="4"/>
  </cols>
  <sheetData>
    <row r="1" spans="1:7" x14ac:dyDescent="0.25">
      <c r="A1" s="78"/>
      <c r="B1" s="79"/>
      <c r="C1" s="78"/>
      <c r="D1" s="80"/>
      <c r="E1" s="80"/>
      <c r="F1" s="80"/>
      <c r="G1" s="80"/>
    </row>
    <row r="2" spans="1:7" x14ac:dyDescent="0.25">
      <c r="A2" s="498" t="s">
        <v>0</v>
      </c>
      <c r="B2" s="498"/>
      <c r="C2" s="498"/>
      <c r="D2" s="498"/>
      <c r="E2" s="498"/>
      <c r="F2" s="498"/>
      <c r="G2" s="498"/>
    </row>
    <row r="3" spans="1:7" ht="12.75" customHeight="1" x14ac:dyDescent="0.25">
      <c r="A3" s="498" t="s">
        <v>1</v>
      </c>
      <c r="B3" s="498"/>
      <c r="C3" s="498"/>
      <c r="D3" s="498"/>
      <c r="E3" s="498"/>
      <c r="F3" s="498"/>
      <c r="G3" s="498"/>
    </row>
    <row r="4" spans="1:7" x14ac:dyDescent="0.25">
      <c r="A4" s="498" t="s">
        <v>2</v>
      </c>
      <c r="B4" s="498"/>
      <c r="C4" s="498"/>
      <c r="D4" s="498"/>
      <c r="E4" s="498"/>
      <c r="F4" s="498"/>
      <c r="G4" s="498"/>
    </row>
    <row r="5" spans="1:7" x14ac:dyDescent="0.25">
      <c r="A5" s="81"/>
      <c r="B5" s="81"/>
      <c r="C5" s="81"/>
      <c r="D5" s="81"/>
      <c r="E5" s="81"/>
      <c r="F5" s="81"/>
      <c r="G5" s="81"/>
    </row>
    <row r="6" spans="1:7" ht="12.75" customHeight="1" x14ac:dyDescent="0.25">
      <c r="A6" s="10"/>
      <c r="B6" s="499" t="s">
        <v>3</v>
      </c>
      <c r="C6" s="500"/>
      <c r="D6" s="500"/>
      <c r="E6" s="501" t="s">
        <v>4</v>
      </c>
      <c r="F6" s="502"/>
      <c r="G6" s="502"/>
    </row>
    <row r="7" spans="1:7" ht="76.5" x14ac:dyDescent="0.25">
      <c r="A7" s="11" t="s">
        <v>5</v>
      </c>
      <c r="B7" s="12" t="s">
        <v>6</v>
      </c>
      <c r="C7" s="63" t="s">
        <v>7</v>
      </c>
      <c r="D7" s="14" t="s">
        <v>8</v>
      </c>
      <c r="E7" s="14" t="s">
        <v>9</v>
      </c>
      <c r="F7" s="14" t="s">
        <v>10</v>
      </c>
      <c r="G7" s="14" t="s">
        <v>11</v>
      </c>
    </row>
    <row r="8" spans="1:7" x14ac:dyDescent="0.25">
      <c r="A8" s="1" t="s">
        <v>12</v>
      </c>
      <c r="B8" s="15"/>
      <c r="C8" s="2">
        <f>C9+C25+C28+C46+C51+C52+C77+C121</f>
        <v>202057509001</v>
      </c>
      <c r="D8" s="15"/>
      <c r="E8" s="15"/>
      <c r="F8" s="15"/>
      <c r="G8" s="15"/>
    </row>
    <row r="9" spans="1:7" ht="25.5" x14ac:dyDescent="0.25">
      <c r="A9" s="18" t="s">
        <v>13</v>
      </c>
      <c r="B9" s="18"/>
      <c r="C9" s="64">
        <f>SUM(C10:C24)</f>
        <v>141509000000</v>
      </c>
      <c r="D9" s="19"/>
      <c r="E9" s="19"/>
      <c r="F9" s="19"/>
      <c r="G9" s="19"/>
    </row>
    <row r="10" spans="1:7" ht="25.5" x14ac:dyDescent="0.25">
      <c r="A10" s="51" t="s">
        <v>14</v>
      </c>
      <c r="B10" s="31" t="s">
        <v>15</v>
      </c>
      <c r="C10" s="65">
        <v>1517112484</v>
      </c>
      <c r="D10" s="28">
        <v>40940</v>
      </c>
      <c r="E10" s="28">
        <v>41030</v>
      </c>
      <c r="F10" s="28">
        <v>41061</v>
      </c>
      <c r="G10" s="28">
        <v>41306</v>
      </c>
    </row>
    <row r="11" spans="1:7" ht="25.5" x14ac:dyDescent="0.25">
      <c r="A11" s="51" t="s">
        <v>1071</v>
      </c>
      <c r="B11" s="31" t="s">
        <v>17</v>
      </c>
      <c r="C11" s="65">
        <v>1600000000</v>
      </c>
      <c r="D11" s="28"/>
      <c r="E11" s="28"/>
      <c r="F11" s="28"/>
      <c r="G11" s="28"/>
    </row>
    <row r="12" spans="1:7" ht="25.5" x14ac:dyDescent="0.25">
      <c r="A12" s="51" t="s">
        <v>16</v>
      </c>
      <c r="B12" s="31" t="s">
        <v>17</v>
      </c>
      <c r="C12" s="66">
        <v>2480000000</v>
      </c>
      <c r="D12" s="28">
        <v>41030</v>
      </c>
      <c r="E12" s="28">
        <v>41122</v>
      </c>
      <c r="F12" s="28">
        <v>41153</v>
      </c>
      <c r="G12" s="28">
        <v>41548</v>
      </c>
    </row>
    <row r="13" spans="1:7" ht="25.5" x14ac:dyDescent="0.25">
      <c r="A13" s="51" t="s">
        <v>16</v>
      </c>
      <c r="B13" s="51" t="s">
        <v>18</v>
      </c>
      <c r="C13" s="65">
        <v>588038408</v>
      </c>
      <c r="D13" s="28">
        <v>40940</v>
      </c>
      <c r="E13" s="28">
        <v>41030</v>
      </c>
      <c r="F13" s="28">
        <v>41061</v>
      </c>
      <c r="G13" s="28">
        <v>41426</v>
      </c>
    </row>
    <row r="14" spans="1:7" ht="25.5" x14ac:dyDescent="0.25">
      <c r="A14" s="51" t="s">
        <v>16</v>
      </c>
      <c r="B14" s="51" t="s">
        <v>15</v>
      </c>
      <c r="C14" s="65">
        <v>121368999</v>
      </c>
      <c r="D14" s="28">
        <v>40940</v>
      </c>
      <c r="E14" s="28">
        <v>41030</v>
      </c>
      <c r="F14" s="28">
        <v>41061</v>
      </c>
      <c r="G14" s="28">
        <v>41306</v>
      </c>
    </row>
    <row r="15" spans="1:7" ht="25.5" x14ac:dyDescent="0.25">
      <c r="A15" s="51" t="s">
        <v>16</v>
      </c>
      <c r="B15" s="51" t="s">
        <v>19</v>
      </c>
      <c r="C15" s="65">
        <v>552000000</v>
      </c>
      <c r="D15" s="28">
        <v>40940</v>
      </c>
      <c r="E15" s="28">
        <v>41030</v>
      </c>
      <c r="F15" s="28">
        <v>41061</v>
      </c>
      <c r="G15" s="28">
        <v>41426</v>
      </c>
    </row>
    <row r="16" spans="1:7" ht="25.5" x14ac:dyDescent="0.25">
      <c r="A16" s="51" t="s">
        <v>16</v>
      </c>
      <c r="B16" s="51" t="s">
        <v>52</v>
      </c>
      <c r="C16" s="65">
        <v>238000000</v>
      </c>
      <c r="D16" s="28"/>
      <c r="E16" s="28"/>
      <c r="F16" s="28"/>
      <c r="G16" s="28"/>
    </row>
    <row r="17" spans="1:7" ht="25.5" x14ac:dyDescent="0.25">
      <c r="A17" s="51" t="s">
        <v>1072</v>
      </c>
      <c r="B17" s="51" t="s">
        <v>1073</v>
      </c>
      <c r="C17" s="65">
        <v>350000000</v>
      </c>
      <c r="D17" s="28"/>
      <c r="E17" s="28"/>
      <c r="F17" s="28"/>
      <c r="G17" s="28"/>
    </row>
    <row r="18" spans="1:7" ht="25.5" x14ac:dyDescent="0.25">
      <c r="A18" s="31" t="s">
        <v>1065</v>
      </c>
      <c r="B18" s="31" t="s">
        <v>17</v>
      </c>
      <c r="C18" s="66">
        <v>68500000000</v>
      </c>
      <c r="D18" s="28">
        <v>41030</v>
      </c>
      <c r="E18" s="28">
        <v>41122</v>
      </c>
      <c r="F18" s="28">
        <v>41153</v>
      </c>
      <c r="G18" s="28">
        <v>41548</v>
      </c>
    </row>
    <row r="19" spans="1:7" x14ac:dyDescent="0.25">
      <c r="A19" s="51" t="s">
        <v>20</v>
      </c>
      <c r="B19" s="51" t="s">
        <v>21</v>
      </c>
      <c r="C19" s="65">
        <v>600000000</v>
      </c>
      <c r="D19" s="28">
        <v>40940</v>
      </c>
      <c r="E19" s="28">
        <v>41030</v>
      </c>
      <c r="F19" s="28">
        <v>41061</v>
      </c>
      <c r="G19" s="28">
        <v>41244</v>
      </c>
    </row>
    <row r="20" spans="1:7" ht="25.5" x14ac:dyDescent="0.2">
      <c r="A20" s="175" t="s">
        <v>1069</v>
      </c>
      <c r="B20" s="51" t="s">
        <v>17</v>
      </c>
      <c r="C20" s="65">
        <v>17512000000</v>
      </c>
      <c r="D20" s="28">
        <v>41030</v>
      </c>
      <c r="E20" s="28">
        <v>41122</v>
      </c>
      <c r="F20" s="28">
        <v>41153</v>
      </c>
      <c r="G20" s="28">
        <v>41548</v>
      </c>
    </row>
    <row r="21" spans="1:7" ht="25.5" x14ac:dyDescent="0.25">
      <c r="A21" s="106" t="s">
        <v>1066</v>
      </c>
      <c r="B21" s="51" t="s">
        <v>17</v>
      </c>
      <c r="C21" s="66">
        <v>20000000000</v>
      </c>
      <c r="D21" s="28">
        <v>41030</v>
      </c>
      <c r="E21" s="28">
        <v>41122</v>
      </c>
      <c r="F21" s="28">
        <v>41153</v>
      </c>
      <c r="G21" s="28">
        <v>41548</v>
      </c>
    </row>
    <row r="22" spans="1:7" ht="25.5" x14ac:dyDescent="0.25">
      <c r="A22" s="106" t="s">
        <v>1070</v>
      </c>
      <c r="B22" s="51" t="s">
        <v>17</v>
      </c>
      <c r="C22" s="66">
        <v>13200000000</v>
      </c>
      <c r="D22" s="28"/>
      <c r="E22" s="28"/>
      <c r="F22" s="28"/>
      <c r="G22" s="28"/>
    </row>
    <row r="23" spans="1:7" ht="25.5" x14ac:dyDescent="0.25">
      <c r="A23" s="106" t="s">
        <v>1067</v>
      </c>
      <c r="B23" s="51" t="s">
        <v>18</v>
      </c>
      <c r="C23" s="65">
        <v>7350480109</v>
      </c>
      <c r="D23" s="28">
        <v>40940</v>
      </c>
      <c r="E23" s="28">
        <v>41030</v>
      </c>
      <c r="F23" s="28">
        <v>41061</v>
      </c>
      <c r="G23" s="28">
        <v>41426</v>
      </c>
    </row>
    <row r="24" spans="1:7" ht="25.5" x14ac:dyDescent="0.2">
      <c r="A24" s="175" t="s">
        <v>1068</v>
      </c>
      <c r="B24" s="51" t="s">
        <v>19</v>
      </c>
      <c r="C24" s="65">
        <v>6900000000</v>
      </c>
      <c r="D24" s="28">
        <v>40940</v>
      </c>
      <c r="E24" s="28">
        <v>41030</v>
      </c>
      <c r="F24" s="28">
        <v>41061</v>
      </c>
      <c r="G24" s="28">
        <v>41426</v>
      </c>
    </row>
    <row r="25" spans="1:7" x14ac:dyDescent="0.25">
      <c r="A25" s="18" t="s">
        <v>22</v>
      </c>
      <c r="B25" s="18"/>
      <c r="C25" s="64">
        <f>SUM(C26:C27)</f>
        <v>12000000000</v>
      </c>
      <c r="D25" s="19"/>
      <c r="E25" s="19"/>
      <c r="F25" s="19"/>
      <c r="G25" s="19"/>
    </row>
    <row r="26" spans="1:7" x14ac:dyDescent="0.25">
      <c r="A26" s="51" t="s">
        <v>23</v>
      </c>
      <c r="B26" s="51" t="s">
        <v>24</v>
      </c>
      <c r="C26" s="65">
        <v>11111111111.111111</v>
      </c>
      <c r="D26" s="28">
        <v>40940</v>
      </c>
      <c r="E26" s="28">
        <v>41030</v>
      </c>
      <c r="F26" s="28">
        <v>41061</v>
      </c>
      <c r="G26" s="28">
        <v>41426</v>
      </c>
    </row>
    <row r="27" spans="1:7" x14ac:dyDescent="0.25">
      <c r="A27" s="51" t="s">
        <v>25</v>
      </c>
      <c r="B27" s="51" t="s">
        <v>24</v>
      </c>
      <c r="C27" s="65">
        <v>888888888.88888884</v>
      </c>
      <c r="D27" s="28">
        <v>40940</v>
      </c>
      <c r="E27" s="28">
        <v>41030</v>
      </c>
      <c r="F27" s="28">
        <v>41061</v>
      </c>
      <c r="G27" s="28">
        <v>41426</v>
      </c>
    </row>
    <row r="28" spans="1:7" ht="25.5" x14ac:dyDescent="0.25">
      <c r="A28" s="18" t="s">
        <v>26</v>
      </c>
      <c r="B28" s="18"/>
      <c r="C28" s="64">
        <f>SUM(C29:C45)</f>
        <v>31553509001</v>
      </c>
      <c r="D28" s="19"/>
      <c r="E28" s="19"/>
      <c r="F28" s="19"/>
      <c r="G28" s="19"/>
    </row>
    <row r="29" spans="1:7" ht="25.5" x14ac:dyDescent="0.25">
      <c r="A29" s="51" t="s">
        <v>27</v>
      </c>
      <c r="B29" s="51" t="s">
        <v>29</v>
      </c>
      <c r="C29" s="65">
        <v>6815000000</v>
      </c>
      <c r="D29" s="28">
        <v>40940</v>
      </c>
      <c r="E29" s="28">
        <v>41030</v>
      </c>
      <c r="F29" s="28">
        <v>41061</v>
      </c>
      <c r="G29" s="67">
        <v>41306</v>
      </c>
    </row>
    <row r="30" spans="1:7" ht="25.5" x14ac:dyDescent="0.25">
      <c r="A30" s="51" t="s">
        <v>27</v>
      </c>
      <c r="B30" s="51" t="s">
        <v>61</v>
      </c>
      <c r="C30" s="65">
        <v>3358000000</v>
      </c>
      <c r="D30" s="28"/>
      <c r="E30" s="28"/>
      <c r="F30" s="28"/>
      <c r="G30" s="67"/>
    </row>
    <row r="31" spans="1:7" ht="25.5" x14ac:dyDescent="0.25">
      <c r="A31" s="51" t="s">
        <v>27</v>
      </c>
      <c r="B31" s="51" t="s">
        <v>30</v>
      </c>
      <c r="C31" s="65">
        <v>6100000000</v>
      </c>
      <c r="D31" s="28">
        <v>40940</v>
      </c>
      <c r="E31" s="28">
        <v>41030</v>
      </c>
      <c r="F31" s="28">
        <v>41061</v>
      </c>
      <c r="G31" s="67">
        <v>41306</v>
      </c>
    </row>
    <row r="32" spans="1:7" ht="25.5" x14ac:dyDescent="0.25">
      <c r="A32" s="51" t="s">
        <v>27</v>
      </c>
      <c r="B32" s="51" t="s">
        <v>32</v>
      </c>
      <c r="C32" s="65">
        <v>6440000000</v>
      </c>
      <c r="D32" s="28">
        <v>40940</v>
      </c>
      <c r="E32" s="28">
        <v>41030</v>
      </c>
      <c r="F32" s="28">
        <v>41061</v>
      </c>
      <c r="G32" s="67">
        <v>41244</v>
      </c>
    </row>
    <row r="33" spans="1:7" ht="25.5" x14ac:dyDescent="0.25">
      <c r="A33" s="51" t="s">
        <v>1076</v>
      </c>
      <c r="B33" s="68" t="s">
        <v>211</v>
      </c>
      <c r="C33" s="69">
        <v>350000000</v>
      </c>
      <c r="D33" s="28"/>
      <c r="E33" s="28"/>
      <c r="F33" s="28"/>
      <c r="G33" s="67"/>
    </row>
    <row r="34" spans="1:7" ht="25.5" x14ac:dyDescent="0.25">
      <c r="A34" s="51" t="s">
        <v>34</v>
      </c>
      <c r="B34" s="68" t="s">
        <v>35</v>
      </c>
      <c r="C34" s="69">
        <v>2314814815</v>
      </c>
      <c r="D34" s="28">
        <v>40940</v>
      </c>
      <c r="E34" s="28">
        <v>41030</v>
      </c>
      <c r="F34" s="28">
        <v>41061</v>
      </c>
      <c r="G34" s="67">
        <v>41306</v>
      </c>
    </row>
    <row r="35" spans="1:7" ht="25.5" x14ac:dyDescent="0.25">
      <c r="A35" s="51" t="s">
        <v>34</v>
      </c>
      <c r="B35" s="51" t="s">
        <v>30</v>
      </c>
      <c r="C35" s="65">
        <v>600000000</v>
      </c>
      <c r="D35" s="28">
        <v>40940</v>
      </c>
      <c r="E35" s="28">
        <v>41030</v>
      </c>
      <c r="F35" s="28">
        <v>41061</v>
      </c>
      <c r="G35" s="67">
        <v>41244</v>
      </c>
    </row>
    <row r="36" spans="1:7" ht="25.5" x14ac:dyDescent="0.25">
      <c r="A36" s="51" t="s">
        <v>34</v>
      </c>
      <c r="B36" s="51" t="s">
        <v>36</v>
      </c>
      <c r="C36" s="65">
        <v>2093044104</v>
      </c>
      <c r="D36" s="28">
        <v>40940</v>
      </c>
      <c r="E36" s="28">
        <v>41030</v>
      </c>
      <c r="F36" s="28">
        <v>41061</v>
      </c>
      <c r="G36" s="67">
        <v>41275</v>
      </c>
    </row>
    <row r="37" spans="1:7" x14ac:dyDescent="0.25">
      <c r="A37" s="51" t="s">
        <v>37</v>
      </c>
      <c r="B37" s="51" t="s">
        <v>38</v>
      </c>
      <c r="C37" s="65">
        <v>737982748</v>
      </c>
      <c r="D37" s="28">
        <v>40940</v>
      </c>
      <c r="E37" s="28">
        <v>41030</v>
      </c>
      <c r="F37" s="28">
        <v>41061</v>
      </c>
      <c r="G37" s="67">
        <v>41244</v>
      </c>
    </row>
    <row r="38" spans="1:7" ht="25.5" x14ac:dyDescent="0.25">
      <c r="A38" s="51" t="s">
        <v>16</v>
      </c>
      <c r="B38" s="51" t="s">
        <v>35</v>
      </c>
      <c r="C38" s="65">
        <v>185185185</v>
      </c>
      <c r="D38" s="28">
        <v>40940</v>
      </c>
      <c r="E38" s="28">
        <v>41030</v>
      </c>
      <c r="F38" s="28">
        <v>41061</v>
      </c>
      <c r="G38" s="67">
        <f>G34</f>
        <v>41306</v>
      </c>
    </row>
    <row r="39" spans="1:7" x14ac:dyDescent="0.25">
      <c r="A39" s="51" t="s">
        <v>16</v>
      </c>
      <c r="B39" s="51" t="s">
        <v>38</v>
      </c>
      <c r="C39" s="65">
        <v>59038620</v>
      </c>
      <c r="D39" s="28">
        <v>40940</v>
      </c>
      <c r="E39" s="28">
        <v>41030</v>
      </c>
      <c r="F39" s="28">
        <v>41061</v>
      </c>
      <c r="G39" s="67">
        <v>41244</v>
      </c>
    </row>
    <row r="40" spans="1:7" ht="25.5" x14ac:dyDescent="0.25">
      <c r="A40" s="51" t="s">
        <v>16</v>
      </c>
      <c r="B40" s="51" t="s">
        <v>61</v>
      </c>
      <c r="C40" s="65">
        <v>292000000</v>
      </c>
      <c r="D40" s="28"/>
      <c r="E40" s="28"/>
      <c r="F40" s="28"/>
      <c r="G40" s="67"/>
    </row>
    <row r="41" spans="1:7" ht="25.5" x14ac:dyDescent="0.25">
      <c r="A41" s="51" t="s">
        <v>16</v>
      </c>
      <c r="B41" s="51" t="s">
        <v>29</v>
      </c>
      <c r="C41" s="65">
        <v>545000000</v>
      </c>
      <c r="D41" s="28">
        <v>40940</v>
      </c>
      <c r="E41" s="28">
        <v>41030</v>
      </c>
      <c r="F41" s="28">
        <v>41061</v>
      </c>
      <c r="G41" s="67">
        <f>G29</f>
        <v>41306</v>
      </c>
    </row>
    <row r="42" spans="1:7" ht="25.5" x14ac:dyDescent="0.25">
      <c r="A42" s="51" t="s">
        <v>16</v>
      </c>
      <c r="B42" s="51" t="s">
        <v>30</v>
      </c>
      <c r="C42" s="65">
        <v>536000000</v>
      </c>
      <c r="D42" s="28">
        <v>40940</v>
      </c>
      <c r="E42" s="28">
        <v>41030</v>
      </c>
      <c r="F42" s="28">
        <v>41061</v>
      </c>
      <c r="G42" s="67">
        <v>41306</v>
      </c>
    </row>
    <row r="43" spans="1:7" ht="25.5" x14ac:dyDescent="0.25">
      <c r="A43" s="51" t="s">
        <v>16</v>
      </c>
      <c r="B43" s="51" t="s">
        <v>36</v>
      </c>
      <c r="C43" s="65">
        <v>167443529</v>
      </c>
      <c r="D43" s="28">
        <v>40940</v>
      </c>
      <c r="E43" s="28">
        <v>41030</v>
      </c>
      <c r="F43" s="28">
        <v>41061</v>
      </c>
      <c r="G43" s="67">
        <f>G36</f>
        <v>41275</v>
      </c>
    </row>
    <row r="44" spans="1:7" ht="25.5" x14ac:dyDescent="0.25">
      <c r="A44" s="51" t="s">
        <v>16</v>
      </c>
      <c r="B44" s="51" t="s">
        <v>32</v>
      </c>
      <c r="C44" s="65">
        <v>560000000</v>
      </c>
      <c r="D44" s="28">
        <v>40940</v>
      </c>
      <c r="E44" s="28">
        <v>41030</v>
      </c>
      <c r="F44" s="28">
        <v>41061</v>
      </c>
      <c r="G44" s="67">
        <f>G32</f>
        <v>41244</v>
      </c>
    </row>
    <row r="45" spans="1:7" ht="25.5" x14ac:dyDescent="0.25">
      <c r="A45" s="51" t="s">
        <v>1077</v>
      </c>
      <c r="B45" s="51" t="s">
        <v>33</v>
      </c>
      <c r="C45" s="65">
        <v>400000000</v>
      </c>
      <c r="D45" s="28">
        <v>40940</v>
      </c>
      <c r="E45" s="28">
        <v>41030</v>
      </c>
      <c r="F45" s="28">
        <v>41061</v>
      </c>
      <c r="G45" s="67">
        <v>41244</v>
      </c>
    </row>
    <row r="46" spans="1:7" ht="25.5" x14ac:dyDescent="0.25">
      <c r="A46" s="18" t="s">
        <v>42</v>
      </c>
      <c r="B46" s="70"/>
      <c r="C46" s="71">
        <f>SUM(C47:C50)</f>
        <v>795000000</v>
      </c>
      <c r="D46" s="72"/>
      <c r="E46" s="72"/>
      <c r="F46" s="72"/>
      <c r="G46" s="72"/>
    </row>
    <row r="47" spans="1:7" ht="25.5" x14ac:dyDescent="0.25">
      <c r="A47" s="51" t="s">
        <v>43</v>
      </c>
      <c r="B47" s="51" t="s">
        <v>44</v>
      </c>
      <c r="C47" s="65">
        <v>300000000</v>
      </c>
      <c r="D47" s="28">
        <v>40940</v>
      </c>
      <c r="E47" s="28">
        <v>41030</v>
      </c>
      <c r="F47" s="28">
        <v>41061</v>
      </c>
      <c r="G47" s="23">
        <v>41214</v>
      </c>
    </row>
    <row r="48" spans="1:7" x14ac:dyDescent="0.25">
      <c r="A48" s="51" t="s">
        <v>43</v>
      </c>
      <c r="B48" s="51" t="s">
        <v>45</v>
      </c>
      <c r="C48" s="65">
        <v>150000000</v>
      </c>
      <c r="D48" s="28">
        <v>40940</v>
      </c>
      <c r="E48" s="28">
        <v>41030</v>
      </c>
      <c r="F48" s="28">
        <v>41061</v>
      </c>
      <c r="G48" s="23">
        <v>41214</v>
      </c>
    </row>
    <row r="49" spans="1:10" ht="25.5" x14ac:dyDescent="0.25">
      <c r="A49" s="51" t="s">
        <v>43</v>
      </c>
      <c r="B49" s="51" t="s">
        <v>46</v>
      </c>
      <c r="C49" s="65">
        <v>300000000</v>
      </c>
      <c r="D49" s="28">
        <v>40940</v>
      </c>
      <c r="E49" s="28">
        <v>41030</v>
      </c>
      <c r="F49" s="28">
        <v>41061</v>
      </c>
      <c r="G49" s="23">
        <v>41214</v>
      </c>
    </row>
    <row r="50" spans="1:10" x14ac:dyDescent="0.25">
      <c r="A50" s="51" t="s">
        <v>1074</v>
      </c>
      <c r="B50" s="51" t="s">
        <v>1075</v>
      </c>
      <c r="C50" s="65">
        <v>45000000</v>
      </c>
      <c r="D50" s="28"/>
      <c r="E50" s="28"/>
      <c r="F50" s="28"/>
      <c r="G50" s="23"/>
    </row>
    <row r="51" spans="1:10" ht="25.5" x14ac:dyDescent="0.25">
      <c r="A51" s="164" t="s">
        <v>47</v>
      </c>
      <c r="B51" s="70"/>
      <c r="C51" s="71">
        <v>8000000000</v>
      </c>
      <c r="D51" s="73"/>
      <c r="E51" s="73"/>
      <c r="F51" s="73"/>
      <c r="G51" s="73"/>
    </row>
    <row r="52" spans="1:10" ht="25.5" x14ac:dyDescent="0.25">
      <c r="A52" s="18" t="s">
        <v>48</v>
      </c>
      <c r="B52" s="18"/>
      <c r="C52" s="64">
        <f>SUM(C53:C76)</f>
        <v>6109000000</v>
      </c>
      <c r="D52" s="74"/>
      <c r="E52" s="74"/>
      <c r="F52" s="74"/>
      <c r="G52" s="74"/>
      <c r="J52" s="112"/>
    </row>
    <row r="53" spans="1:10" x14ac:dyDescent="0.25">
      <c r="A53" s="31" t="s">
        <v>49</v>
      </c>
      <c r="B53" s="31" t="s">
        <v>21</v>
      </c>
      <c r="C53" s="66">
        <v>444000000</v>
      </c>
      <c r="D53" s="28">
        <v>40940</v>
      </c>
      <c r="E53" s="28">
        <v>41030</v>
      </c>
      <c r="F53" s="28">
        <v>41061</v>
      </c>
      <c r="G53" s="23">
        <v>41244</v>
      </c>
    </row>
    <row r="54" spans="1:10" ht="25.5" x14ac:dyDescent="0.25">
      <c r="A54" s="31" t="s">
        <v>49</v>
      </c>
      <c r="B54" s="51" t="s">
        <v>18</v>
      </c>
      <c r="C54" s="65">
        <v>75000000</v>
      </c>
      <c r="D54" s="28">
        <v>40940</v>
      </c>
      <c r="E54" s="28">
        <v>41030</v>
      </c>
      <c r="F54" s="28">
        <v>41061</v>
      </c>
      <c r="G54" s="23">
        <v>41244</v>
      </c>
    </row>
    <row r="55" spans="1:10" ht="25.5" x14ac:dyDescent="0.25">
      <c r="A55" s="31" t="s">
        <v>49</v>
      </c>
      <c r="B55" s="51" t="s">
        <v>50</v>
      </c>
      <c r="C55" s="65">
        <v>75000000</v>
      </c>
      <c r="D55" s="28">
        <v>40940</v>
      </c>
      <c r="E55" s="28">
        <v>41030</v>
      </c>
      <c r="F55" s="28">
        <v>41061</v>
      </c>
      <c r="G55" s="23">
        <v>41244</v>
      </c>
    </row>
    <row r="56" spans="1:10" ht="25.5" x14ac:dyDescent="0.25">
      <c r="A56" s="31" t="s">
        <v>49</v>
      </c>
      <c r="B56" s="51" t="s">
        <v>51</v>
      </c>
      <c r="C56" s="65">
        <v>75000000</v>
      </c>
      <c r="D56" s="28">
        <v>40940</v>
      </c>
      <c r="E56" s="28">
        <v>41030</v>
      </c>
      <c r="F56" s="28">
        <v>41061</v>
      </c>
      <c r="G56" s="23">
        <v>41244</v>
      </c>
    </row>
    <row r="57" spans="1:10" ht="25.5" x14ac:dyDescent="0.25">
      <c r="A57" s="31" t="s">
        <v>49</v>
      </c>
      <c r="B57" s="51" t="s">
        <v>52</v>
      </c>
      <c r="C57" s="65">
        <v>75000000</v>
      </c>
      <c r="D57" s="28">
        <v>40940</v>
      </c>
      <c r="E57" s="28">
        <v>41030</v>
      </c>
      <c r="F57" s="28">
        <v>41061</v>
      </c>
      <c r="G57" s="23">
        <v>41244</v>
      </c>
    </row>
    <row r="58" spans="1:10" ht="25.5" x14ac:dyDescent="0.25">
      <c r="A58" s="31" t="s">
        <v>49</v>
      </c>
      <c r="B58" s="51" t="s">
        <v>35</v>
      </c>
      <c r="C58" s="65">
        <v>75000000</v>
      </c>
      <c r="D58" s="28">
        <v>40940</v>
      </c>
      <c r="E58" s="28">
        <v>41030</v>
      </c>
      <c r="F58" s="28">
        <v>41061</v>
      </c>
      <c r="G58" s="23">
        <v>41244</v>
      </c>
    </row>
    <row r="59" spans="1:10" ht="25.5" x14ac:dyDescent="0.25">
      <c r="A59" s="31" t="s">
        <v>49</v>
      </c>
      <c r="B59" s="51" t="s">
        <v>15</v>
      </c>
      <c r="C59" s="65">
        <v>50000000</v>
      </c>
      <c r="D59" s="28">
        <v>40940</v>
      </c>
      <c r="E59" s="28">
        <v>41030</v>
      </c>
      <c r="F59" s="28">
        <v>41061</v>
      </c>
      <c r="G59" s="23">
        <v>41244</v>
      </c>
    </row>
    <row r="60" spans="1:10" ht="25.5" x14ac:dyDescent="0.25">
      <c r="A60" s="31" t="s">
        <v>49</v>
      </c>
      <c r="B60" s="51" t="s">
        <v>31</v>
      </c>
      <c r="C60" s="65">
        <v>70000000</v>
      </c>
      <c r="D60" s="28">
        <v>40940</v>
      </c>
      <c r="E60" s="28">
        <v>41030</v>
      </c>
      <c r="F60" s="28">
        <v>41061</v>
      </c>
      <c r="G60" s="23">
        <v>41244</v>
      </c>
    </row>
    <row r="61" spans="1:10" ht="25.5" x14ac:dyDescent="0.25">
      <c r="A61" s="31" t="s">
        <v>49</v>
      </c>
      <c r="B61" s="51" t="s">
        <v>39</v>
      </c>
      <c r="C61" s="65">
        <v>70000000</v>
      </c>
      <c r="D61" s="28">
        <v>40940</v>
      </c>
      <c r="E61" s="28">
        <v>41030</v>
      </c>
      <c r="F61" s="28">
        <v>41061</v>
      </c>
      <c r="G61" s="23">
        <v>41244</v>
      </c>
    </row>
    <row r="62" spans="1:10" x14ac:dyDescent="0.25">
      <c r="A62" s="31" t="s">
        <v>49</v>
      </c>
      <c r="B62" s="51" t="s">
        <v>53</v>
      </c>
      <c r="C62" s="65">
        <v>70000000</v>
      </c>
      <c r="D62" s="28">
        <v>40940</v>
      </c>
      <c r="E62" s="28">
        <v>41030</v>
      </c>
      <c r="F62" s="28">
        <v>41061</v>
      </c>
      <c r="G62" s="23">
        <v>41244</v>
      </c>
    </row>
    <row r="63" spans="1:10" ht="25.5" x14ac:dyDescent="0.25">
      <c r="A63" s="31" t="s">
        <v>49</v>
      </c>
      <c r="B63" s="51" t="s">
        <v>36</v>
      </c>
      <c r="C63" s="65">
        <v>70000000</v>
      </c>
      <c r="D63" s="28">
        <v>40940</v>
      </c>
      <c r="E63" s="28">
        <v>41030</v>
      </c>
      <c r="F63" s="28">
        <v>41061</v>
      </c>
      <c r="G63" s="23">
        <v>41244</v>
      </c>
    </row>
    <row r="64" spans="1:10" ht="25.5" x14ac:dyDescent="0.25">
      <c r="A64" s="31" t="s">
        <v>49</v>
      </c>
      <c r="B64" s="51" t="s">
        <v>54</v>
      </c>
      <c r="C64" s="65">
        <v>70000000</v>
      </c>
      <c r="D64" s="28">
        <v>40940</v>
      </c>
      <c r="E64" s="28">
        <v>41030</v>
      </c>
      <c r="F64" s="28">
        <v>41061</v>
      </c>
      <c r="G64" s="23">
        <v>41244</v>
      </c>
    </row>
    <row r="65" spans="1:10" ht="25.5" x14ac:dyDescent="0.25">
      <c r="A65" s="31" t="s">
        <v>49</v>
      </c>
      <c r="B65" s="51" t="s">
        <v>55</v>
      </c>
      <c r="C65" s="65">
        <v>70000000</v>
      </c>
      <c r="D65" s="28">
        <v>40940</v>
      </c>
      <c r="E65" s="28">
        <v>41030</v>
      </c>
      <c r="F65" s="28">
        <v>41061</v>
      </c>
      <c r="G65" s="23">
        <v>41244</v>
      </c>
    </row>
    <row r="66" spans="1:10" ht="25.5" x14ac:dyDescent="0.25">
      <c r="A66" s="31" t="s">
        <v>49</v>
      </c>
      <c r="B66" s="51" t="s">
        <v>56</v>
      </c>
      <c r="C66" s="65">
        <v>60000000</v>
      </c>
      <c r="D66" s="28">
        <v>40940</v>
      </c>
      <c r="E66" s="28">
        <v>41030</v>
      </c>
      <c r="F66" s="28">
        <v>41061</v>
      </c>
      <c r="G66" s="23">
        <v>41244</v>
      </c>
    </row>
    <row r="67" spans="1:10" ht="25.5" x14ac:dyDescent="0.25">
      <c r="A67" s="31" t="s">
        <v>49</v>
      </c>
      <c r="B67" s="51" t="s">
        <v>57</v>
      </c>
      <c r="C67" s="65">
        <v>60000000</v>
      </c>
      <c r="D67" s="28">
        <v>40940</v>
      </c>
      <c r="E67" s="28">
        <v>41030</v>
      </c>
      <c r="F67" s="28">
        <v>41061</v>
      </c>
      <c r="G67" s="23">
        <v>41244</v>
      </c>
    </row>
    <row r="68" spans="1:10" ht="25.5" x14ac:dyDescent="0.25">
      <c r="A68" s="31" t="s">
        <v>49</v>
      </c>
      <c r="B68" s="51" t="s">
        <v>58</v>
      </c>
      <c r="C68" s="65">
        <v>60000000</v>
      </c>
      <c r="D68" s="28">
        <v>40940</v>
      </c>
      <c r="E68" s="28">
        <v>41030</v>
      </c>
      <c r="F68" s="28">
        <v>41061</v>
      </c>
      <c r="G68" s="23">
        <v>41244</v>
      </c>
    </row>
    <row r="69" spans="1:10" ht="25.5" x14ac:dyDescent="0.25">
      <c r="A69" s="31" t="s">
        <v>49</v>
      </c>
      <c r="B69" s="31" t="s">
        <v>19</v>
      </c>
      <c r="C69" s="66">
        <v>60000000</v>
      </c>
      <c r="D69" s="28">
        <v>40940</v>
      </c>
      <c r="E69" s="28">
        <v>41030</v>
      </c>
      <c r="F69" s="28">
        <v>41061</v>
      </c>
      <c r="G69" s="23">
        <v>41244</v>
      </c>
    </row>
    <row r="70" spans="1:10" ht="25.5" x14ac:dyDescent="0.25">
      <c r="A70" s="31" t="s">
        <v>63</v>
      </c>
      <c r="B70" s="31" t="s">
        <v>68</v>
      </c>
      <c r="C70" s="66">
        <v>150000000</v>
      </c>
      <c r="D70" s="28">
        <v>40940</v>
      </c>
      <c r="E70" s="28">
        <v>41030</v>
      </c>
      <c r="F70" s="28">
        <v>41061</v>
      </c>
      <c r="G70" s="23">
        <v>41244</v>
      </c>
    </row>
    <row r="71" spans="1:10" ht="25.5" x14ac:dyDescent="0.25">
      <c r="A71" s="31" t="s">
        <v>63</v>
      </c>
      <c r="B71" s="51" t="s">
        <v>35</v>
      </c>
      <c r="C71" s="65">
        <v>2550000000</v>
      </c>
      <c r="D71" s="28">
        <v>40940</v>
      </c>
      <c r="E71" s="28">
        <v>41030</v>
      </c>
      <c r="F71" s="28">
        <v>41061</v>
      </c>
      <c r="G71" s="23">
        <v>41244</v>
      </c>
    </row>
    <row r="72" spans="1:10" ht="25.5" x14ac:dyDescent="0.25">
      <c r="A72" s="51" t="s">
        <v>64</v>
      </c>
      <c r="B72" s="51" t="s">
        <v>33</v>
      </c>
      <c r="C72" s="65">
        <v>680000000</v>
      </c>
      <c r="D72" s="28">
        <v>40940</v>
      </c>
      <c r="E72" s="28">
        <v>41030</v>
      </c>
      <c r="F72" s="28">
        <v>41061</v>
      </c>
      <c r="G72" s="23">
        <v>41244</v>
      </c>
    </row>
    <row r="73" spans="1:10" ht="25.5" x14ac:dyDescent="0.25">
      <c r="A73" s="51" t="s">
        <v>16</v>
      </c>
      <c r="B73" s="51" t="s">
        <v>35</v>
      </c>
      <c r="C73" s="65">
        <v>204000000</v>
      </c>
      <c r="D73" s="28">
        <v>40940</v>
      </c>
      <c r="E73" s="28">
        <v>41030</v>
      </c>
      <c r="F73" s="28">
        <v>41061</v>
      </c>
      <c r="G73" s="23">
        <v>41244</v>
      </c>
    </row>
    <row r="74" spans="1:10" ht="25.5" x14ac:dyDescent="0.25">
      <c r="A74" s="51" t="s">
        <v>16</v>
      </c>
      <c r="B74" s="51" t="s">
        <v>33</v>
      </c>
      <c r="C74" s="65">
        <v>36000000</v>
      </c>
      <c r="D74" s="28">
        <v>40940</v>
      </c>
      <c r="E74" s="28">
        <v>41030</v>
      </c>
      <c r="F74" s="28">
        <v>41061</v>
      </c>
      <c r="G74" s="23">
        <v>41244</v>
      </c>
    </row>
    <row r="75" spans="1:10" ht="25.5" x14ac:dyDescent="0.25">
      <c r="A75" s="51" t="s">
        <v>65</v>
      </c>
      <c r="B75" s="51" t="s">
        <v>21</v>
      </c>
      <c r="C75" s="65">
        <v>830000000</v>
      </c>
      <c r="D75" s="28">
        <v>40940</v>
      </c>
      <c r="E75" s="28">
        <v>41030</v>
      </c>
      <c r="F75" s="28">
        <v>41061</v>
      </c>
      <c r="G75" s="23">
        <v>41244</v>
      </c>
    </row>
    <row r="76" spans="1:10" ht="25.5" x14ac:dyDescent="0.25">
      <c r="A76" s="51" t="s">
        <v>65</v>
      </c>
      <c r="B76" s="51" t="s">
        <v>61</v>
      </c>
      <c r="C76" s="65">
        <v>130000000</v>
      </c>
      <c r="D76" s="28">
        <v>40940</v>
      </c>
      <c r="E76" s="28">
        <v>41030</v>
      </c>
      <c r="F76" s="28">
        <v>41061</v>
      </c>
      <c r="G76" s="23">
        <v>41244</v>
      </c>
    </row>
    <row r="77" spans="1:10" ht="25.5" x14ac:dyDescent="0.25">
      <c r="A77" s="18" t="s">
        <v>66</v>
      </c>
      <c r="B77" s="18"/>
      <c r="C77" s="64">
        <f>SUM(C78:C120)</f>
        <v>1941000000</v>
      </c>
      <c r="D77" s="19"/>
      <c r="E77" s="19"/>
      <c r="F77" s="19"/>
      <c r="G77" s="19"/>
      <c r="J77" s="112"/>
    </row>
    <row r="78" spans="1:10" ht="25.5" x14ac:dyDescent="0.25">
      <c r="A78" s="32" t="s">
        <v>67</v>
      </c>
      <c r="B78" s="32" t="s">
        <v>17</v>
      </c>
      <c r="C78" s="66">
        <v>491000000</v>
      </c>
      <c r="D78" s="28">
        <v>40940</v>
      </c>
      <c r="E78" s="28">
        <v>41030</v>
      </c>
      <c r="F78" s="28">
        <v>41061</v>
      </c>
      <c r="G78" s="23">
        <v>41244</v>
      </c>
    </row>
    <row r="79" spans="1:10" ht="25.5" x14ac:dyDescent="0.25">
      <c r="A79" s="32" t="s">
        <v>67</v>
      </c>
      <c r="B79" s="26" t="s">
        <v>68</v>
      </c>
      <c r="C79" s="65">
        <v>27000000</v>
      </c>
      <c r="D79" s="28">
        <v>40940</v>
      </c>
      <c r="E79" s="28">
        <v>41030</v>
      </c>
      <c r="F79" s="28">
        <v>41061</v>
      </c>
      <c r="G79" s="23">
        <v>41244</v>
      </c>
    </row>
    <row r="80" spans="1:10" ht="25.5" x14ac:dyDescent="0.25">
      <c r="A80" s="32" t="s">
        <v>67</v>
      </c>
      <c r="B80" s="26" t="s">
        <v>69</v>
      </c>
      <c r="C80" s="65">
        <v>32000000</v>
      </c>
      <c r="D80" s="28">
        <v>40940</v>
      </c>
      <c r="E80" s="28">
        <v>41030</v>
      </c>
      <c r="F80" s="28">
        <v>41061</v>
      </c>
      <c r="G80" s="23">
        <v>41244</v>
      </c>
    </row>
    <row r="81" spans="1:7" ht="25.5" x14ac:dyDescent="0.25">
      <c r="A81" s="32" t="s">
        <v>67</v>
      </c>
      <c r="B81" s="26" t="s">
        <v>18</v>
      </c>
      <c r="C81" s="65">
        <v>32000000</v>
      </c>
      <c r="D81" s="28">
        <v>40940</v>
      </c>
      <c r="E81" s="28">
        <v>41030</v>
      </c>
      <c r="F81" s="28">
        <v>41061</v>
      </c>
      <c r="G81" s="23">
        <v>41244</v>
      </c>
    </row>
    <row r="82" spans="1:7" ht="25.5" x14ac:dyDescent="0.25">
      <c r="A82" s="32" t="s">
        <v>67</v>
      </c>
      <c r="B82" s="26" t="s">
        <v>198</v>
      </c>
      <c r="C82" s="65">
        <v>32000000</v>
      </c>
      <c r="D82" s="28">
        <v>40940</v>
      </c>
      <c r="E82" s="28">
        <v>41030</v>
      </c>
      <c r="F82" s="28">
        <v>41061</v>
      </c>
      <c r="G82" s="23">
        <v>41244</v>
      </c>
    </row>
    <row r="83" spans="1:7" ht="25.5" x14ac:dyDescent="0.25">
      <c r="A83" s="32" t="s">
        <v>67</v>
      </c>
      <c r="B83" s="26" t="s">
        <v>51</v>
      </c>
      <c r="C83" s="65">
        <v>32000000</v>
      </c>
      <c r="D83" s="28">
        <v>40940</v>
      </c>
      <c r="E83" s="28">
        <v>41030</v>
      </c>
      <c r="F83" s="28">
        <v>41061</v>
      </c>
      <c r="G83" s="23">
        <v>41244</v>
      </c>
    </row>
    <row r="84" spans="1:7" ht="25.5" x14ac:dyDescent="0.25">
      <c r="A84" s="32" t="s">
        <v>67</v>
      </c>
      <c r="B84" s="26" t="s">
        <v>52</v>
      </c>
      <c r="C84" s="65">
        <v>32000000</v>
      </c>
      <c r="D84" s="28">
        <v>40940</v>
      </c>
      <c r="E84" s="28">
        <v>41030</v>
      </c>
      <c r="F84" s="28">
        <v>41061</v>
      </c>
      <c r="G84" s="23">
        <v>41244</v>
      </c>
    </row>
    <row r="85" spans="1:7" ht="25.5" x14ac:dyDescent="0.25">
      <c r="A85" s="32" t="s">
        <v>67</v>
      </c>
      <c r="B85" s="26" t="s">
        <v>35</v>
      </c>
      <c r="C85" s="65">
        <v>32000000</v>
      </c>
      <c r="D85" s="28">
        <v>40940</v>
      </c>
      <c r="E85" s="28">
        <v>41030</v>
      </c>
      <c r="F85" s="28">
        <v>41061</v>
      </c>
      <c r="G85" s="23">
        <v>41244</v>
      </c>
    </row>
    <row r="86" spans="1:7" ht="25.5" x14ac:dyDescent="0.25">
      <c r="A86" s="32" t="s">
        <v>67</v>
      </c>
      <c r="B86" s="26" t="s">
        <v>31</v>
      </c>
      <c r="C86" s="65">
        <v>32000000</v>
      </c>
      <c r="D86" s="28">
        <v>40940</v>
      </c>
      <c r="E86" s="28">
        <v>41030</v>
      </c>
      <c r="F86" s="28">
        <v>41061</v>
      </c>
      <c r="G86" s="23">
        <v>41244</v>
      </c>
    </row>
    <row r="87" spans="1:7" ht="25.5" x14ac:dyDescent="0.25">
      <c r="A87" s="32" t="s">
        <v>67</v>
      </c>
      <c r="B87" s="26" t="s">
        <v>36</v>
      </c>
      <c r="C87" s="65">
        <v>32000000</v>
      </c>
      <c r="D87" s="28">
        <v>40940</v>
      </c>
      <c r="E87" s="28">
        <v>41030</v>
      </c>
      <c r="F87" s="28">
        <v>41061</v>
      </c>
      <c r="G87" s="23">
        <v>41244</v>
      </c>
    </row>
    <row r="88" spans="1:7" ht="25.5" x14ac:dyDescent="0.25">
      <c r="A88" s="32" t="s">
        <v>67</v>
      </c>
      <c r="B88" s="26" t="s">
        <v>32</v>
      </c>
      <c r="C88" s="65">
        <v>32000000</v>
      </c>
      <c r="D88" s="28">
        <v>40940</v>
      </c>
      <c r="E88" s="28">
        <v>41030</v>
      </c>
      <c r="F88" s="28">
        <v>41061</v>
      </c>
      <c r="G88" s="23">
        <v>41244</v>
      </c>
    </row>
    <row r="89" spans="1:7" ht="25.5" x14ac:dyDescent="0.25">
      <c r="A89" s="32" t="s">
        <v>67</v>
      </c>
      <c r="B89" s="26" t="s">
        <v>55</v>
      </c>
      <c r="C89" s="65">
        <v>32000000</v>
      </c>
      <c r="D89" s="28">
        <v>40940</v>
      </c>
      <c r="E89" s="28">
        <v>41030</v>
      </c>
      <c r="F89" s="28">
        <v>41061</v>
      </c>
      <c r="G89" s="23">
        <v>41244</v>
      </c>
    </row>
    <row r="90" spans="1:7" ht="25.5" x14ac:dyDescent="0.25">
      <c r="A90" s="32" t="s">
        <v>67</v>
      </c>
      <c r="B90" s="26" t="s">
        <v>58</v>
      </c>
      <c r="C90" s="65">
        <v>32000000</v>
      </c>
      <c r="D90" s="28">
        <v>40940</v>
      </c>
      <c r="E90" s="28">
        <v>41030</v>
      </c>
      <c r="F90" s="28">
        <v>41061</v>
      </c>
      <c r="G90" s="23">
        <v>41244</v>
      </c>
    </row>
    <row r="91" spans="1:7" ht="25.5" x14ac:dyDescent="0.25">
      <c r="A91" s="32" t="s">
        <v>67</v>
      </c>
      <c r="B91" s="32" t="s">
        <v>19</v>
      </c>
      <c r="C91" s="66">
        <v>32000000</v>
      </c>
      <c r="D91" s="28">
        <v>40940</v>
      </c>
      <c r="E91" s="28">
        <v>41030</v>
      </c>
      <c r="F91" s="28">
        <v>41061</v>
      </c>
      <c r="G91" s="23">
        <v>41244</v>
      </c>
    </row>
    <row r="92" spans="1:7" ht="25.5" x14ac:dyDescent="0.25">
      <c r="A92" s="32" t="s">
        <v>67</v>
      </c>
      <c r="B92" s="26" t="s">
        <v>59</v>
      </c>
      <c r="C92" s="65">
        <v>32000000</v>
      </c>
      <c r="D92" s="28">
        <v>40940</v>
      </c>
      <c r="E92" s="28">
        <v>41030</v>
      </c>
      <c r="F92" s="28">
        <v>41061</v>
      </c>
      <c r="G92" s="23">
        <v>41244</v>
      </c>
    </row>
    <row r="93" spans="1:7" ht="25.5" x14ac:dyDescent="0.25">
      <c r="A93" s="32" t="s">
        <v>67</v>
      </c>
      <c r="B93" s="32" t="s">
        <v>71</v>
      </c>
      <c r="C93" s="66">
        <v>32000000</v>
      </c>
      <c r="D93" s="28">
        <v>40940</v>
      </c>
      <c r="E93" s="28">
        <v>41030</v>
      </c>
      <c r="F93" s="28">
        <v>41061</v>
      </c>
      <c r="G93" s="23">
        <v>41244</v>
      </c>
    </row>
    <row r="94" spans="1:7" ht="25.5" x14ac:dyDescent="0.25">
      <c r="A94" s="32" t="s">
        <v>72</v>
      </c>
      <c r="B94" s="32" t="s">
        <v>68</v>
      </c>
      <c r="C94" s="75">
        <v>35000000</v>
      </c>
      <c r="D94" s="28">
        <v>40940</v>
      </c>
      <c r="E94" s="28">
        <v>41030</v>
      </c>
      <c r="F94" s="28">
        <v>41061</v>
      </c>
      <c r="G94" s="23">
        <v>41244</v>
      </c>
    </row>
    <row r="95" spans="1:7" ht="25.5" x14ac:dyDescent="0.25">
      <c r="A95" s="32" t="s">
        <v>72</v>
      </c>
      <c r="B95" s="32" t="s">
        <v>51</v>
      </c>
      <c r="C95" s="75">
        <v>35000000</v>
      </c>
      <c r="D95" s="28">
        <v>40940</v>
      </c>
      <c r="E95" s="28">
        <v>41030</v>
      </c>
      <c r="F95" s="28">
        <v>41061</v>
      </c>
      <c r="G95" s="23">
        <v>41244</v>
      </c>
    </row>
    <row r="96" spans="1:7" ht="25.5" x14ac:dyDescent="0.25">
      <c r="A96" s="32" t="s">
        <v>72</v>
      </c>
      <c r="B96" s="26" t="s">
        <v>73</v>
      </c>
      <c r="C96" s="76">
        <v>35000000</v>
      </c>
      <c r="D96" s="28">
        <v>40940</v>
      </c>
      <c r="E96" s="28">
        <v>41030</v>
      </c>
      <c r="F96" s="28">
        <v>41061</v>
      </c>
      <c r="G96" s="23">
        <v>41244</v>
      </c>
    </row>
    <row r="97" spans="1:7" ht="25.5" x14ac:dyDescent="0.25">
      <c r="A97" s="32" t="s">
        <v>72</v>
      </c>
      <c r="B97" s="26" t="s">
        <v>1078</v>
      </c>
      <c r="C97" s="76">
        <v>45000000</v>
      </c>
      <c r="D97" s="28">
        <v>40940</v>
      </c>
      <c r="E97" s="28">
        <v>41030</v>
      </c>
      <c r="F97" s="28">
        <v>41061</v>
      </c>
      <c r="G97" s="23">
        <v>41244</v>
      </c>
    </row>
    <row r="98" spans="1:7" ht="25.5" x14ac:dyDescent="0.25">
      <c r="A98" s="32" t="s">
        <v>72</v>
      </c>
      <c r="B98" s="26" t="s">
        <v>70</v>
      </c>
      <c r="C98" s="65">
        <v>35000000</v>
      </c>
      <c r="D98" s="28">
        <v>40940</v>
      </c>
      <c r="E98" s="28">
        <v>41030</v>
      </c>
      <c r="F98" s="28">
        <v>41061</v>
      </c>
      <c r="G98" s="23">
        <v>41244</v>
      </c>
    </row>
    <row r="99" spans="1:7" ht="25.5" x14ac:dyDescent="0.25">
      <c r="A99" s="32" t="s">
        <v>72</v>
      </c>
      <c r="B99" s="26" t="s">
        <v>71</v>
      </c>
      <c r="C99" s="65">
        <v>35000000</v>
      </c>
      <c r="D99" s="28">
        <v>40940</v>
      </c>
      <c r="E99" s="28">
        <v>41030</v>
      </c>
      <c r="F99" s="28">
        <v>41061</v>
      </c>
      <c r="G99" s="23">
        <v>41244</v>
      </c>
    </row>
    <row r="100" spans="1:7" x14ac:dyDescent="0.25">
      <c r="A100" s="26" t="s">
        <v>74</v>
      </c>
      <c r="B100" s="26" t="s">
        <v>21</v>
      </c>
      <c r="C100" s="65">
        <v>243000000</v>
      </c>
      <c r="D100" s="28">
        <v>40940</v>
      </c>
      <c r="E100" s="28">
        <v>41030</v>
      </c>
      <c r="F100" s="28">
        <v>41061</v>
      </c>
      <c r="G100" s="23">
        <v>41244</v>
      </c>
    </row>
    <row r="101" spans="1:7" ht="25.5" x14ac:dyDescent="0.25">
      <c r="A101" s="32" t="s">
        <v>75</v>
      </c>
      <c r="B101" s="26" t="s">
        <v>17</v>
      </c>
      <c r="C101" s="65">
        <v>137000000</v>
      </c>
      <c r="D101" s="28">
        <v>40940</v>
      </c>
      <c r="E101" s="28">
        <v>41030</v>
      </c>
      <c r="F101" s="28">
        <v>41061</v>
      </c>
      <c r="G101" s="23">
        <v>41244</v>
      </c>
    </row>
    <row r="102" spans="1:7" ht="25.5" x14ac:dyDescent="0.25">
      <c r="A102" s="32" t="s">
        <v>76</v>
      </c>
      <c r="B102" s="26" t="s">
        <v>1079</v>
      </c>
      <c r="C102" s="65">
        <v>20000000</v>
      </c>
      <c r="D102" s="28">
        <v>40940</v>
      </c>
      <c r="E102" s="28">
        <v>41030</v>
      </c>
      <c r="F102" s="28">
        <v>41061</v>
      </c>
      <c r="G102" s="23">
        <v>41244</v>
      </c>
    </row>
    <row r="103" spans="1:7" x14ac:dyDescent="0.25">
      <c r="A103" s="32" t="s">
        <v>76</v>
      </c>
      <c r="B103" s="26" t="s">
        <v>69</v>
      </c>
      <c r="C103" s="65">
        <v>15000000</v>
      </c>
      <c r="D103" s="28">
        <v>40940</v>
      </c>
      <c r="E103" s="28">
        <v>41030</v>
      </c>
      <c r="F103" s="28">
        <v>41061</v>
      </c>
      <c r="G103" s="23">
        <v>41244</v>
      </c>
    </row>
    <row r="104" spans="1:7" ht="25.5" x14ac:dyDescent="0.25">
      <c r="A104" s="32" t="s">
        <v>76</v>
      </c>
      <c r="B104" s="26" t="s">
        <v>18</v>
      </c>
      <c r="C104" s="65">
        <v>20000000</v>
      </c>
      <c r="D104" s="28">
        <v>40940</v>
      </c>
      <c r="E104" s="28">
        <v>41030</v>
      </c>
      <c r="F104" s="28">
        <v>41061</v>
      </c>
      <c r="G104" s="23">
        <v>41244</v>
      </c>
    </row>
    <row r="105" spans="1:7" ht="25.5" x14ac:dyDescent="0.25">
      <c r="A105" s="32" t="s">
        <v>76</v>
      </c>
      <c r="B105" s="26" t="s">
        <v>51</v>
      </c>
      <c r="C105" s="65">
        <v>15000000</v>
      </c>
      <c r="D105" s="28">
        <v>40940</v>
      </c>
      <c r="E105" s="28">
        <v>41030</v>
      </c>
      <c r="F105" s="28">
        <v>41061</v>
      </c>
      <c r="G105" s="23">
        <v>41244</v>
      </c>
    </row>
    <row r="106" spans="1:7" ht="25.5" x14ac:dyDescent="0.25">
      <c r="A106" s="32" t="s">
        <v>76</v>
      </c>
      <c r="B106" s="26" t="s">
        <v>52</v>
      </c>
      <c r="C106" s="65">
        <v>20000000</v>
      </c>
      <c r="D106" s="28">
        <v>40940</v>
      </c>
      <c r="E106" s="28">
        <v>41030</v>
      </c>
      <c r="F106" s="28">
        <v>41061</v>
      </c>
      <c r="G106" s="23">
        <v>41244</v>
      </c>
    </row>
    <row r="107" spans="1:7" ht="25.5" x14ac:dyDescent="0.25">
      <c r="A107" s="32" t="s">
        <v>76</v>
      </c>
      <c r="B107" s="26" t="s">
        <v>35</v>
      </c>
      <c r="C107" s="65">
        <v>20000000</v>
      </c>
      <c r="D107" s="28">
        <v>40940</v>
      </c>
      <c r="E107" s="28">
        <v>41030</v>
      </c>
      <c r="F107" s="28">
        <v>41061</v>
      </c>
      <c r="G107" s="23">
        <v>41244</v>
      </c>
    </row>
    <row r="108" spans="1:7" ht="25.5" x14ac:dyDescent="0.25">
      <c r="A108" s="32" t="s">
        <v>76</v>
      </c>
      <c r="B108" s="26" t="s">
        <v>61</v>
      </c>
      <c r="C108" s="65">
        <v>25000000</v>
      </c>
      <c r="D108" s="28">
        <v>40940</v>
      </c>
      <c r="E108" s="28">
        <v>41030</v>
      </c>
      <c r="F108" s="28">
        <v>41061</v>
      </c>
      <c r="G108" s="23">
        <v>41244</v>
      </c>
    </row>
    <row r="109" spans="1:7" x14ac:dyDescent="0.25">
      <c r="A109" s="32" t="s">
        <v>76</v>
      </c>
      <c r="B109" s="26" t="s">
        <v>70</v>
      </c>
      <c r="C109" s="65">
        <v>20000000</v>
      </c>
      <c r="D109" s="28">
        <v>40940</v>
      </c>
      <c r="E109" s="28">
        <v>41030</v>
      </c>
      <c r="F109" s="28">
        <v>41061</v>
      </c>
      <c r="G109" s="23">
        <v>41244</v>
      </c>
    </row>
    <row r="110" spans="1:7" ht="25.5" x14ac:dyDescent="0.25">
      <c r="A110" s="32" t="s">
        <v>76</v>
      </c>
      <c r="B110" s="26" t="s">
        <v>31</v>
      </c>
      <c r="C110" s="65">
        <v>20000000</v>
      </c>
      <c r="D110" s="28">
        <v>40940</v>
      </c>
      <c r="E110" s="28">
        <v>41030</v>
      </c>
      <c r="F110" s="28">
        <v>41061</v>
      </c>
      <c r="G110" s="23">
        <v>41244</v>
      </c>
    </row>
    <row r="111" spans="1:7" ht="25.5" x14ac:dyDescent="0.25">
      <c r="A111" s="32" t="s">
        <v>76</v>
      </c>
      <c r="B111" s="26" t="s">
        <v>39</v>
      </c>
      <c r="C111" s="65">
        <v>20000000</v>
      </c>
      <c r="D111" s="28">
        <v>40940</v>
      </c>
      <c r="E111" s="28">
        <v>41030</v>
      </c>
      <c r="F111" s="28">
        <v>41061</v>
      </c>
      <c r="G111" s="23">
        <v>41244</v>
      </c>
    </row>
    <row r="112" spans="1:7" ht="25.5" x14ac:dyDescent="0.25">
      <c r="A112" s="32" t="s">
        <v>76</v>
      </c>
      <c r="B112" s="26" t="s">
        <v>36</v>
      </c>
      <c r="C112" s="65">
        <v>20000000</v>
      </c>
      <c r="D112" s="28">
        <v>40940</v>
      </c>
      <c r="E112" s="28">
        <v>41030</v>
      </c>
      <c r="F112" s="28">
        <v>41061</v>
      </c>
      <c r="G112" s="23">
        <v>41244</v>
      </c>
    </row>
    <row r="113" spans="1:7" ht="25.5" x14ac:dyDescent="0.25">
      <c r="A113" s="32" t="s">
        <v>76</v>
      </c>
      <c r="B113" s="26" t="s">
        <v>54</v>
      </c>
      <c r="C113" s="65">
        <v>20000000</v>
      </c>
      <c r="D113" s="28">
        <v>40940</v>
      </c>
      <c r="E113" s="28">
        <v>41030</v>
      </c>
      <c r="F113" s="28">
        <v>41061</v>
      </c>
      <c r="G113" s="23">
        <v>41244</v>
      </c>
    </row>
    <row r="114" spans="1:7" ht="25.5" x14ac:dyDescent="0.25">
      <c r="A114" s="32" t="s">
        <v>76</v>
      </c>
      <c r="B114" s="26" t="s">
        <v>32</v>
      </c>
      <c r="C114" s="65">
        <v>20000000</v>
      </c>
      <c r="D114" s="28">
        <v>40940</v>
      </c>
      <c r="E114" s="28">
        <v>41030</v>
      </c>
      <c r="F114" s="28">
        <v>41061</v>
      </c>
      <c r="G114" s="23">
        <v>41244</v>
      </c>
    </row>
    <row r="115" spans="1:7" ht="25.5" x14ac:dyDescent="0.25">
      <c r="A115" s="32" t="s">
        <v>76</v>
      </c>
      <c r="B115" s="26" t="s">
        <v>55</v>
      </c>
      <c r="C115" s="65">
        <v>20000000</v>
      </c>
      <c r="D115" s="28">
        <v>40940</v>
      </c>
      <c r="E115" s="28">
        <v>41030</v>
      </c>
      <c r="F115" s="28">
        <v>41061</v>
      </c>
      <c r="G115" s="23">
        <v>41244</v>
      </c>
    </row>
    <row r="116" spans="1:7" ht="25.5" x14ac:dyDescent="0.25">
      <c r="A116" s="32" t="s">
        <v>76</v>
      </c>
      <c r="B116" s="26" t="s">
        <v>56</v>
      </c>
      <c r="C116" s="65">
        <v>20000000</v>
      </c>
      <c r="D116" s="28">
        <v>40940</v>
      </c>
      <c r="E116" s="28">
        <v>41030</v>
      </c>
      <c r="F116" s="28">
        <v>41061</v>
      </c>
      <c r="G116" s="23">
        <v>41244</v>
      </c>
    </row>
    <row r="117" spans="1:7" ht="25.5" x14ac:dyDescent="0.25">
      <c r="A117" s="32" t="s">
        <v>76</v>
      </c>
      <c r="B117" s="26" t="s">
        <v>57</v>
      </c>
      <c r="C117" s="65">
        <v>20000000</v>
      </c>
      <c r="D117" s="28">
        <v>40940</v>
      </c>
      <c r="E117" s="28">
        <v>41030</v>
      </c>
      <c r="F117" s="28">
        <v>41061</v>
      </c>
      <c r="G117" s="23">
        <v>41244</v>
      </c>
    </row>
    <row r="118" spans="1:7" ht="25.5" x14ac:dyDescent="0.25">
      <c r="A118" s="32" t="s">
        <v>76</v>
      </c>
      <c r="B118" s="26" t="s">
        <v>58</v>
      </c>
      <c r="C118" s="65">
        <v>20000000</v>
      </c>
      <c r="D118" s="28">
        <v>40940</v>
      </c>
      <c r="E118" s="28">
        <v>41030</v>
      </c>
      <c r="F118" s="28">
        <v>41061</v>
      </c>
      <c r="G118" s="23">
        <v>41244</v>
      </c>
    </row>
    <row r="119" spans="1:7" ht="25.5" x14ac:dyDescent="0.25">
      <c r="A119" s="32" t="s">
        <v>76</v>
      </c>
      <c r="B119" s="26" t="s">
        <v>19</v>
      </c>
      <c r="C119" s="65">
        <v>20000000</v>
      </c>
      <c r="D119" s="28">
        <v>40940</v>
      </c>
      <c r="E119" s="28">
        <v>41030</v>
      </c>
      <c r="F119" s="28">
        <v>41061</v>
      </c>
      <c r="G119" s="23">
        <v>41244</v>
      </c>
    </row>
    <row r="120" spans="1:7" ht="25.5" x14ac:dyDescent="0.25">
      <c r="A120" s="32" t="s">
        <v>76</v>
      </c>
      <c r="B120" s="26" t="s">
        <v>71</v>
      </c>
      <c r="C120" s="65">
        <v>20000000</v>
      </c>
      <c r="D120" s="28">
        <v>40940</v>
      </c>
      <c r="E120" s="28">
        <v>41030</v>
      </c>
      <c r="F120" s="28">
        <v>41061</v>
      </c>
      <c r="G120" s="23">
        <v>41244</v>
      </c>
    </row>
    <row r="121" spans="1:7" ht="25.5" x14ac:dyDescent="0.25">
      <c r="A121" s="18" t="s">
        <v>77</v>
      </c>
      <c r="B121" s="18"/>
      <c r="C121" s="77">
        <f>SUM(C122:C122)</f>
        <v>150000000</v>
      </c>
      <c r="D121" s="19"/>
      <c r="E121" s="19"/>
      <c r="F121" s="19"/>
      <c r="G121" s="19"/>
    </row>
    <row r="122" spans="1:7" ht="25.5" x14ac:dyDescent="0.25">
      <c r="A122" s="32" t="s">
        <v>78</v>
      </c>
      <c r="B122" s="32" t="s">
        <v>17</v>
      </c>
      <c r="C122" s="66">
        <v>150000000</v>
      </c>
      <c r="D122" s="28">
        <v>40940</v>
      </c>
      <c r="E122" s="28">
        <v>41030</v>
      </c>
      <c r="F122" s="28">
        <v>41061</v>
      </c>
      <c r="G122" s="23">
        <v>41244</v>
      </c>
    </row>
    <row r="123" spans="1:7" x14ac:dyDescent="0.25">
      <c r="B123" s="36"/>
      <c r="C123" s="38"/>
    </row>
    <row r="124" spans="1:7" x14ac:dyDescent="0.25">
      <c r="B124" s="36"/>
      <c r="C124" s="38"/>
    </row>
    <row r="125" spans="1:7" x14ac:dyDescent="0.25">
      <c r="B125" s="36"/>
      <c r="C125" s="38"/>
    </row>
    <row r="126" spans="1:7" x14ac:dyDescent="0.25">
      <c r="B126" s="36"/>
      <c r="C126" s="38"/>
    </row>
    <row r="127" spans="1:7" x14ac:dyDescent="0.25">
      <c r="B127" s="36"/>
      <c r="C127" s="38"/>
    </row>
    <row r="128" spans="1:7" x14ac:dyDescent="0.25">
      <c r="B128" s="36"/>
      <c r="C128" s="37"/>
    </row>
    <row r="129" spans="2:7" x14ac:dyDescent="0.25">
      <c r="B129" s="36"/>
      <c r="C129" s="38"/>
    </row>
    <row r="130" spans="2:7" x14ac:dyDescent="0.25">
      <c r="B130" s="36"/>
      <c r="C130" s="37"/>
    </row>
    <row r="131" spans="2:7" x14ac:dyDescent="0.25">
      <c r="B131" s="36"/>
      <c r="C131" s="38"/>
    </row>
    <row r="132" spans="2:7" x14ac:dyDescent="0.25">
      <c r="B132" s="36"/>
      <c r="C132" s="38"/>
    </row>
    <row r="133" spans="2:7" x14ac:dyDescent="0.25">
      <c r="B133" s="36"/>
      <c r="C133" s="38"/>
    </row>
    <row r="134" spans="2:7" x14ac:dyDescent="0.25">
      <c r="B134" s="36"/>
      <c r="C134" s="38"/>
    </row>
    <row r="135" spans="2:7" x14ac:dyDescent="0.25">
      <c r="B135" s="36"/>
      <c r="C135" s="38"/>
    </row>
    <row r="136" spans="2:7" x14ac:dyDescent="0.25">
      <c r="B136" s="36"/>
      <c r="C136" s="38"/>
      <c r="D136" s="4"/>
      <c r="E136" s="4"/>
      <c r="F136" s="4"/>
      <c r="G136" s="4"/>
    </row>
    <row r="137" spans="2:7" x14ac:dyDescent="0.25">
      <c r="B137" s="36"/>
      <c r="C137" s="38"/>
      <c r="D137" s="4"/>
      <c r="E137" s="4"/>
      <c r="F137" s="4"/>
      <c r="G137" s="4"/>
    </row>
    <row r="138" spans="2:7" x14ac:dyDescent="0.25">
      <c r="B138" s="36"/>
      <c r="C138" s="38"/>
      <c r="D138" s="4"/>
      <c r="E138" s="4"/>
      <c r="F138" s="4"/>
      <c r="G138" s="4"/>
    </row>
    <row r="139" spans="2:7" x14ac:dyDescent="0.25">
      <c r="B139" s="36"/>
      <c r="C139" s="38"/>
      <c r="D139" s="4"/>
      <c r="E139" s="4"/>
      <c r="F139" s="4"/>
      <c r="G139" s="4"/>
    </row>
    <row r="140" spans="2:7" x14ac:dyDescent="0.25">
      <c r="B140" s="36"/>
      <c r="C140" s="38"/>
      <c r="D140" s="4"/>
      <c r="E140" s="4"/>
      <c r="F140" s="4"/>
      <c r="G140" s="4"/>
    </row>
    <row r="141" spans="2:7" x14ac:dyDescent="0.25">
      <c r="C141" s="38"/>
      <c r="D141" s="4"/>
      <c r="E141" s="4"/>
      <c r="F141" s="4"/>
      <c r="G141" s="4"/>
    </row>
    <row r="142" spans="2:7" x14ac:dyDescent="0.25">
      <c r="C142" s="39"/>
      <c r="D142" s="4"/>
      <c r="E142" s="4"/>
      <c r="F142" s="4"/>
      <c r="G142" s="4"/>
    </row>
  </sheetData>
  <mergeCells count="5">
    <mergeCell ref="A2:G2"/>
    <mergeCell ref="A3:G3"/>
    <mergeCell ref="A4:G4"/>
    <mergeCell ref="B6:D6"/>
    <mergeCell ref="E6:G6"/>
  </mergeCells>
  <pageMargins left="0.51181102362204722" right="0.51181102362204722" top="0.55118110236220474" bottom="0.55118110236220474" header="0.31496062992125984" footer="0.31496062992125984"/>
  <pageSetup scale="8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8"/>
  <sheetViews>
    <sheetView workbookViewId="0">
      <selection activeCell="J17" sqref="J17"/>
    </sheetView>
  </sheetViews>
  <sheetFormatPr baseColWidth="10" defaultRowHeight="12.75" x14ac:dyDescent="0.2"/>
  <cols>
    <col min="1" max="1" width="63.7109375" style="265" customWidth="1"/>
    <col min="2" max="2" width="20.7109375" style="317" customWidth="1"/>
    <col min="3" max="3" width="18.7109375" style="319" customWidth="1"/>
    <col min="4" max="7" width="13.7109375" style="265" customWidth="1"/>
    <col min="8" max="254" width="11.42578125" style="265"/>
    <col min="255" max="255" width="43.140625" style="265" customWidth="1"/>
    <col min="256" max="256" width="16.85546875" style="265" customWidth="1"/>
    <col min="257" max="258" width="15.85546875" style="265" customWidth="1"/>
    <col min="259" max="259" width="12.5703125" style="265" customWidth="1"/>
    <col min="260" max="260" width="15.85546875" style="265" customWidth="1"/>
    <col min="261" max="261" width="14" style="265" customWidth="1"/>
    <col min="262" max="262" width="11.140625" style="265" customWidth="1"/>
    <col min="263" max="510" width="11.42578125" style="265"/>
    <col min="511" max="511" width="43.140625" style="265" customWidth="1"/>
    <col min="512" max="512" width="16.85546875" style="265" customWidth="1"/>
    <col min="513" max="514" width="15.85546875" style="265" customWidth="1"/>
    <col min="515" max="515" width="12.5703125" style="265" customWidth="1"/>
    <col min="516" max="516" width="15.85546875" style="265" customWidth="1"/>
    <col min="517" max="517" width="14" style="265" customWidth="1"/>
    <col min="518" max="518" width="11.140625" style="265" customWidth="1"/>
    <col min="519" max="766" width="11.42578125" style="265"/>
    <col min="767" max="767" width="43.140625" style="265" customWidth="1"/>
    <col min="768" max="768" width="16.85546875" style="265" customWidth="1"/>
    <col min="769" max="770" width="15.85546875" style="265" customWidth="1"/>
    <col min="771" max="771" width="12.5703125" style="265" customWidth="1"/>
    <col min="772" max="772" width="15.85546875" style="265" customWidth="1"/>
    <col min="773" max="773" width="14" style="265" customWidth="1"/>
    <col min="774" max="774" width="11.140625" style="265" customWidth="1"/>
    <col min="775" max="1022" width="11.42578125" style="265"/>
    <col min="1023" max="1023" width="43.140625" style="265" customWidth="1"/>
    <col min="1024" max="1024" width="16.85546875" style="265" customWidth="1"/>
    <col min="1025" max="1026" width="15.85546875" style="265" customWidth="1"/>
    <col min="1027" max="1027" width="12.5703125" style="265" customWidth="1"/>
    <col min="1028" max="1028" width="15.85546875" style="265" customWidth="1"/>
    <col min="1029" max="1029" width="14" style="265" customWidth="1"/>
    <col min="1030" max="1030" width="11.140625" style="265" customWidth="1"/>
    <col min="1031" max="1278" width="11.42578125" style="265"/>
    <col min="1279" max="1279" width="43.140625" style="265" customWidth="1"/>
    <col min="1280" max="1280" width="16.85546875" style="265" customWidth="1"/>
    <col min="1281" max="1282" width="15.85546875" style="265" customWidth="1"/>
    <col min="1283" max="1283" width="12.5703125" style="265" customWidth="1"/>
    <col min="1284" max="1284" width="15.85546875" style="265" customWidth="1"/>
    <col min="1285" max="1285" width="14" style="265" customWidth="1"/>
    <col min="1286" max="1286" width="11.140625" style="265" customWidth="1"/>
    <col min="1287" max="1534" width="11.42578125" style="265"/>
    <col min="1535" max="1535" width="43.140625" style="265" customWidth="1"/>
    <col min="1536" max="1536" width="16.85546875" style="265" customWidth="1"/>
    <col min="1537" max="1538" width="15.85546875" style="265" customWidth="1"/>
    <col min="1539" max="1539" width="12.5703125" style="265" customWidth="1"/>
    <col min="1540" max="1540" width="15.85546875" style="265" customWidth="1"/>
    <col min="1541" max="1541" width="14" style="265" customWidth="1"/>
    <col min="1542" max="1542" width="11.140625" style="265" customWidth="1"/>
    <col min="1543" max="1790" width="11.42578125" style="265"/>
    <col min="1791" max="1791" width="43.140625" style="265" customWidth="1"/>
    <col min="1792" max="1792" width="16.85546875" style="265" customWidth="1"/>
    <col min="1793" max="1794" width="15.85546875" style="265" customWidth="1"/>
    <col min="1795" max="1795" width="12.5703125" style="265" customWidth="1"/>
    <col min="1796" max="1796" width="15.85546875" style="265" customWidth="1"/>
    <col min="1797" max="1797" width="14" style="265" customWidth="1"/>
    <col min="1798" max="1798" width="11.140625" style="265" customWidth="1"/>
    <col min="1799" max="2046" width="11.42578125" style="265"/>
    <col min="2047" max="2047" width="43.140625" style="265" customWidth="1"/>
    <col min="2048" max="2048" width="16.85546875" style="265" customWidth="1"/>
    <col min="2049" max="2050" width="15.85546875" style="265" customWidth="1"/>
    <col min="2051" max="2051" width="12.5703125" style="265" customWidth="1"/>
    <col min="2052" max="2052" width="15.85546875" style="265" customWidth="1"/>
    <col min="2053" max="2053" width="14" style="265" customWidth="1"/>
    <col min="2054" max="2054" width="11.140625" style="265" customWidth="1"/>
    <col min="2055" max="2302" width="11.42578125" style="265"/>
    <col min="2303" max="2303" width="43.140625" style="265" customWidth="1"/>
    <col min="2304" max="2304" width="16.85546875" style="265" customWidth="1"/>
    <col min="2305" max="2306" width="15.85546875" style="265" customWidth="1"/>
    <col min="2307" max="2307" width="12.5703125" style="265" customWidth="1"/>
    <col min="2308" max="2308" width="15.85546875" style="265" customWidth="1"/>
    <col min="2309" max="2309" width="14" style="265" customWidth="1"/>
    <col min="2310" max="2310" width="11.140625" style="265" customWidth="1"/>
    <col min="2311" max="2558" width="11.42578125" style="265"/>
    <col min="2559" max="2559" width="43.140625" style="265" customWidth="1"/>
    <col min="2560" max="2560" width="16.85546875" style="265" customWidth="1"/>
    <col min="2561" max="2562" width="15.85546875" style="265" customWidth="1"/>
    <col min="2563" max="2563" width="12.5703125" style="265" customWidth="1"/>
    <col min="2564" max="2564" width="15.85546875" style="265" customWidth="1"/>
    <col min="2565" max="2565" width="14" style="265" customWidth="1"/>
    <col min="2566" max="2566" width="11.140625" style="265" customWidth="1"/>
    <col min="2567" max="2814" width="11.42578125" style="265"/>
    <col min="2815" max="2815" width="43.140625" style="265" customWidth="1"/>
    <col min="2816" max="2816" width="16.85546875" style="265" customWidth="1"/>
    <col min="2817" max="2818" width="15.85546875" style="265" customWidth="1"/>
    <col min="2819" max="2819" width="12.5703125" style="265" customWidth="1"/>
    <col min="2820" max="2820" width="15.85546875" style="265" customWidth="1"/>
    <col min="2821" max="2821" width="14" style="265" customWidth="1"/>
    <col min="2822" max="2822" width="11.140625" style="265" customWidth="1"/>
    <col min="2823" max="3070" width="11.42578125" style="265"/>
    <col min="3071" max="3071" width="43.140625" style="265" customWidth="1"/>
    <col min="3072" max="3072" width="16.85546875" style="265" customWidth="1"/>
    <col min="3073" max="3074" width="15.85546875" style="265" customWidth="1"/>
    <col min="3075" max="3075" width="12.5703125" style="265" customWidth="1"/>
    <col min="3076" max="3076" width="15.85546875" style="265" customWidth="1"/>
    <col min="3077" max="3077" width="14" style="265" customWidth="1"/>
    <col min="3078" max="3078" width="11.140625" style="265" customWidth="1"/>
    <col min="3079" max="3326" width="11.42578125" style="265"/>
    <col min="3327" max="3327" width="43.140625" style="265" customWidth="1"/>
    <col min="3328" max="3328" width="16.85546875" style="265" customWidth="1"/>
    <col min="3329" max="3330" width="15.85546875" style="265" customWidth="1"/>
    <col min="3331" max="3331" width="12.5703125" style="265" customWidth="1"/>
    <col min="3332" max="3332" width="15.85546875" style="265" customWidth="1"/>
    <col min="3333" max="3333" width="14" style="265" customWidth="1"/>
    <col min="3334" max="3334" width="11.140625" style="265" customWidth="1"/>
    <col min="3335" max="3582" width="11.42578125" style="265"/>
    <col min="3583" max="3583" width="43.140625" style="265" customWidth="1"/>
    <col min="3584" max="3584" width="16.85546875" style="265" customWidth="1"/>
    <col min="3585" max="3586" width="15.85546875" style="265" customWidth="1"/>
    <col min="3587" max="3587" width="12.5703125" style="265" customWidth="1"/>
    <col min="3588" max="3588" width="15.85546875" style="265" customWidth="1"/>
    <col min="3589" max="3589" width="14" style="265" customWidth="1"/>
    <col min="3590" max="3590" width="11.140625" style="265" customWidth="1"/>
    <col min="3591" max="3838" width="11.42578125" style="265"/>
    <col min="3839" max="3839" width="43.140625" style="265" customWidth="1"/>
    <col min="3840" max="3840" width="16.85546875" style="265" customWidth="1"/>
    <col min="3841" max="3842" width="15.85546875" style="265" customWidth="1"/>
    <col min="3843" max="3843" width="12.5703125" style="265" customWidth="1"/>
    <col min="3844" max="3844" width="15.85546875" style="265" customWidth="1"/>
    <col min="3845" max="3845" width="14" style="265" customWidth="1"/>
    <col min="3846" max="3846" width="11.140625" style="265" customWidth="1"/>
    <col min="3847" max="4094" width="11.42578125" style="265"/>
    <col min="4095" max="4095" width="43.140625" style="265" customWidth="1"/>
    <col min="4096" max="4096" width="16.85546875" style="265" customWidth="1"/>
    <col min="4097" max="4098" width="15.85546875" style="265" customWidth="1"/>
    <col min="4099" max="4099" width="12.5703125" style="265" customWidth="1"/>
    <col min="4100" max="4100" width="15.85546875" style="265" customWidth="1"/>
    <col min="4101" max="4101" width="14" style="265" customWidth="1"/>
    <col min="4102" max="4102" width="11.140625" style="265" customWidth="1"/>
    <col min="4103" max="4350" width="11.42578125" style="265"/>
    <col min="4351" max="4351" width="43.140625" style="265" customWidth="1"/>
    <col min="4352" max="4352" width="16.85546875" style="265" customWidth="1"/>
    <col min="4353" max="4354" width="15.85546875" style="265" customWidth="1"/>
    <col min="4355" max="4355" width="12.5703125" style="265" customWidth="1"/>
    <col min="4356" max="4356" width="15.85546875" style="265" customWidth="1"/>
    <col min="4357" max="4357" width="14" style="265" customWidth="1"/>
    <col min="4358" max="4358" width="11.140625" style="265" customWidth="1"/>
    <col min="4359" max="4606" width="11.42578125" style="265"/>
    <col min="4607" max="4607" width="43.140625" style="265" customWidth="1"/>
    <col min="4608" max="4608" width="16.85546875" style="265" customWidth="1"/>
    <col min="4609" max="4610" width="15.85546875" style="265" customWidth="1"/>
    <col min="4611" max="4611" width="12.5703125" style="265" customWidth="1"/>
    <col min="4612" max="4612" width="15.85546875" style="265" customWidth="1"/>
    <col min="4613" max="4613" width="14" style="265" customWidth="1"/>
    <col min="4614" max="4614" width="11.140625" style="265" customWidth="1"/>
    <col min="4615" max="4862" width="11.42578125" style="265"/>
    <col min="4863" max="4863" width="43.140625" style="265" customWidth="1"/>
    <col min="4864" max="4864" width="16.85546875" style="265" customWidth="1"/>
    <col min="4865" max="4866" width="15.85546875" style="265" customWidth="1"/>
    <col min="4867" max="4867" width="12.5703125" style="265" customWidth="1"/>
    <col min="4868" max="4868" width="15.85546875" style="265" customWidth="1"/>
    <col min="4869" max="4869" width="14" style="265" customWidth="1"/>
    <col min="4870" max="4870" width="11.140625" style="265" customWidth="1"/>
    <col min="4871" max="5118" width="11.42578125" style="265"/>
    <col min="5119" max="5119" width="43.140625" style="265" customWidth="1"/>
    <col min="5120" max="5120" width="16.85546875" style="265" customWidth="1"/>
    <col min="5121" max="5122" width="15.85546875" style="265" customWidth="1"/>
    <col min="5123" max="5123" width="12.5703125" style="265" customWidth="1"/>
    <col min="5124" max="5124" width="15.85546875" style="265" customWidth="1"/>
    <col min="5125" max="5125" width="14" style="265" customWidth="1"/>
    <col min="5126" max="5126" width="11.140625" style="265" customWidth="1"/>
    <col min="5127" max="5374" width="11.42578125" style="265"/>
    <col min="5375" max="5375" width="43.140625" style="265" customWidth="1"/>
    <col min="5376" max="5376" width="16.85546875" style="265" customWidth="1"/>
    <col min="5377" max="5378" width="15.85546875" style="265" customWidth="1"/>
    <col min="5379" max="5379" width="12.5703125" style="265" customWidth="1"/>
    <col min="5380" max="5380" width="15.85546875" style="265" customWidth="1"/>
    <col min="5381" max="5381" width="14" style="265" customWidth="1"/>
    <col min="5382" max="5382" width="11.140625" style="265" customWidth="1"/>
    <col min="5383" max="5630" width="11.42578125" style="265"/>
    <col min="5631" max="5631" width="43.140625" style="265" customWidth="1"/>
    <col min="5632" max="5632" width="16.85546875" style="265" customWidth="1"/>
    <col min="5633" max="5634" width="15.85546875" style="265" customWidth="1"/>
    <col min="5635" max="5635" width="12.5703125" style="265" customWidth="1"/>
    <col min="5636" max="5636" width="15.85546875" style="265" customWidth="1"/>
    <col min="5637" max="5637" width="14" style="265" customWidth="1"/>
    <col min="5638" max="5638" width="11.140625" style="265" customWidth="1"/>
    <col min="5639" max="5886" width="11.42578125" style="265"/>
    <col min="5887" max="5887" width="43.140625" style="265" customWidth="1"/>
    <col min="5888" max="5888" width="16.85546875" style="265" customWidth="1"/>
    <col min="5889" max="5890" width="15.85546875" style="265" customWidth="1"/>
    <col min="5891" max="5891" width="12.5703125" style="265" customWidth="1"/>
    <col min="5892" max="5892" width="15.85546875" style="265" customWidth="1"/>
    <col min="5893" max="5893" width="14" style="265" customWidth="1"/>
    <col min="5894" max="5894" width="11.140625" style="265" customWidth="1"/>
    <col min="5895" max="6142" width="11.42578125" style="265"/>
    <col min="6143" max="6143" width="43.140625" style="265" customWidth="1"/>
    <col min="6144" max="6144" width="16.85546875" style="265" customWidth="1"/>
    <col min="6145" max="6146" width="15.85546875" style="265" customWidth="1"/>
    <col min="6147" max="6147" width="12.5703125" style="265" customWidth="1"/>
    <col min="6148" max="6148" width="15.85546875" style="265" customWidth="1"/>
    <col min="6149" max="6149" width="14" style="265" customWidth="1"/>
    <col min="6150" max="6150" width="11.140625" style="265" customWidth="1"/>
    <col min="6151" max="6398" width="11.42578125" style="265"/>
    <col min="6399" max="6399" width="43.140625" style="265" customWidth="1"/>
    <col min="6400" max="6400" width="16.85546875" style="265" customWidth="1"/>
    <col min="6401" max="6402" width="15.85546875" style="265" customWidth="1"/>
    <col min="6403" max="6403" width="12.5703125" style="265" customWidth="1"/>
    <col min="6404" max="6404" width="15.85546875" style="265" customWidth="1"/>
    <col min="6405" max="6405" width="14" style="265" customWidth="1"/>
    <col min="6406" max="6406" width="11.140625" style="265" customWidth="1"/>
    <col min="6407" max="6654" width="11.42578125" style="265"/>
    <col min="6655" max="6655" width="43.140625" style="265" customWidth="1"/>
    <col min="6656" max="6656" width="16.85546875" style="265" customWidth="1"/>
    <col min="6657" max="6658" width="15.85546875" style="265" customWidth="1"/>
    <col min="6659" max="6659" width="12.5703125" style="265" customWidth="1"/>
    <col min="6660" max="6660" width="15.85546875" style="265" customWidth="1"/>
    <col min="6661" max="6661" width="14" style="265" customWidth="1"/>
    <col min="6662" max="6662" width="11.140625" style="265" customWidth="1"/>
    <col min="6663" max="6910" width="11.42578125" style="265"/>
    <col min="6911" max="6911" width="43.140625" style="265" customWidth="1"/>
    <col min="6912" max="6912" width="16.85546875" style="265" customWidth="1"/>
    <col min="6913" max="6914" width="15.85546875" style="265" customWidth="1"/>
    <col min="6915" max="6915" width="12.5703125" style="265" customWidth="1"/>
    <col min="6916" max="6916" width="15.85546875" style="265" customWidth="1"/>
    <col min="6917" max="6917" width="14" style="265" customWidth="1"/>
    <col min="6918" max="6918" width="11.140625" style="265" customWidth="1"/>
    <col min="6919" max="7166" width="11.42578125" style="265"/>
    <col min="7167" max="7167" width="43.140625" style="265" customWidth="1"/>
    <col min="7168" max="7168" width="16.85546875" style="265" customWidth="1"/>
    <col min="7169" max="7170" width="15.85546875" style="265" customWidth="1"/>
    <col min="7171" max="7171" width="12.5703125" style="265" customWidth="1"/>
    <col min="7172" max="7172" width="15.85546875" style="265" customWidth="1"/>
    <col min="7173" max="7173" width="14" style="265" customWidth="1"/>
    <col min="7174" max="7174" width="11.140625" style="265" customWidth="1"/>
    <col min="7175" max="7422" width="11.42578125" style="265"/>
    <col min="7423" max="7423" width="43.140625" style="265" customWidth="1"/>
    <col min="7424" max="7424" width="16.85546875" style="265" customWidth="1"/>
    <col min="7425" max="7426" width="15.85546875" style="265" customWidth="1"/>
    <col min="7427" max="7427" width="12.5703125" style="265" customWidth="1"/>
    <col min="7428" max="7428" width="15.85546875" style="265" customWidth="1"/>
    <col min="7429" max="7429" width="14" style="265" customWidth="1"/>
    <col min="7430" max="7430" width="11.140625" style="265" customWidth="1"/>
    <col min="7431" max="7678" width="11.42578125" style="265"/>
    <col min="7679" max="7679" width="43.140625" style="265" customWidth="1"/>
    <col min="7680" max="7680" width="16.85546875" style="265" customWidth="1"/>
    <col min="7681" max="7682" width="15.85546875" style="265" customWidth="1"/>
    <col min="7683" max="7683" width="12.5703125" style="265" customWidth="1"/>
    <col min="7684" max="7684" width="15.85546875" style="265" customWidth="1"/>
    <col min="7685" max="7685" width="14" style="265" customWidth="1"/>
    <col min="7686" max="7686" width="11.140625" style="265" customWidth="1"/>
    <col min="7687" max="7934" width="11.42578125" style="265"/>
    <col min="7935" max="7935" width="43.140625" style="265" customWidth="1"/>
    <col min="7936" max="7936" width="16.85546875" style="265" customWidth="1"/>
    <col min="7937" max="7938" width="15.85546875" style="265" customWidth="1"/>
    <col min="7939" max="7939" width="12.5703125" style="265" customWidth="1"/>
    <col min="7940" max="7940" width="15.85546875" style="265" customWidth="1"/>
    <col min="7941" max="7941" width="14" style="265" customWidth="1"/>
    <col min="7942" max="7942" width="11.140625" style="265" customWidth="1"/>
    <col min="7943" max="8190" width="11.42578125" style="265"/>
    <col min="8191" max="8191" width="43.140625" style="265" customWidth="1"/>
    <col min="8192" max="8192" width="16.85546875" style="265" customWidth="1"/>
    <col min="8193" max="8194" width="15.85546875" style="265" customWidth="1"/>
    <col min="8195" max="8195" width="12.5703125" style="265" customWidth="1"/>
    <col min="8196" max="8196" width="15.85546875" style="265" customWidth="1"/>
    <col min="8197" max="8197" width="14" style="265" customWidth="1"/>
    <col min="8198" max="8198" width="11.140625" style="265" customWidth="1"/>
    <col min="8199" max="8446" width="11.42578125" style="265"/>
    <col min="8447" max="8447" width="43.140625" style="265" customWidth="1"/>
    <col min="8448" max="8448" width="16.85546875" style="265" customWidth="1"/>
    <col min="8449" max="8450" width="15.85546875" style="265" customWidth="1"/>
    <col min="8451" max="8451" width="12.5703125" style="265" customWidth="1"/>
    <col min="8452" max="8452" width="15.85546875" style="265" customWidth="1"/>
    <col min="8453" max="8453" width="14" style="265" customWidth="1"/>
    <col min="8454" max="8454" width="11.140625" style="265" customWidth="1"/>
    <col min="8455" max="8702" width="11.42578125" style="265"/>
    <col min="8703" max="8703" width="43.140625" style="265" customWidth="1"/>
    <col min="8704" max="8704" width="16.85546875" style="265" customWidth="1"/>
    <col min="8705" max="8706" width="15.85546875" style="265" customWidth="1"/>
    <col min="8707" max="8707" width="12.5703125" style="265" customWidth="1"/>
    <col min="8708" max="8708" width="15.85546875" style="265" customWidth="1"/>
    <col min="8709" max="8709" width="14" style="265" customWidth="1"/>
    <col min="8710" max="8710" width="11.140625" style="265" customWidth="1"/>
    <col min="8711" max="8958" width="11.42578125" style="265"/>
    <col min="8959" max="8959" width="43.140625" style="265" customWidth="1"/>
    <col min="8960" max="8960" width="16.85546875" style="265" customWidth="1"/>
    <col min="8961" max="8962" width="15.85546875" style="265" customWidth="1"/>
    <col min="8963" max="8963" width="12.5703125" style="265" customWidth="1"/>
    <col min="8964" max="8964" width="15.85546875" style="265" customWidth="1"/>
    <col min="8965" max="8965" width="14" style="265" customWidth="1"/>
    <col min="8966" max="8966" width="11.140625" style="265" customWidth="1"/>
    <col min="8967" max="9214" width="11.42578125" style="265"/>
    <col min="9215" max="9215" width="43.140625" style="265" customWidth="1"/>
    <col min="9216" max="9216" width="16.85546875" style="265" customWidth="1"/>
    <col min="9217" max="9218" width="15.85546875" style="265" customWidth="1"/>
    <col min="9219" max="9219" width="12.5703125" style="265" customWidth="1"/>
    <col min="9220" max="9220" width="15.85546875" style="265" customWidth="1"/>
    <col min="9221" max="9221" width="14" style="265" customWidth="1"/>
    <col min="9222" max="9222" width="11.140625" style="265" customWidth="1"/>
    <col min="9223" max="9470" width="11.42578125" style="265"/>
    <col min="9471" max="9471" width="43.140625" style="265" customWidth="1"/>
    <col min="9472" max="9472" width="16.85546875" style="265" customWidth="1"/>
    <col min="9473" max="9474" width="15.85546875" style="265" customWidth="1"/>
    <col min="9475" max="9475" width="12.5703125" style="265" customWidth="1"/>
    <col min="9476" max="9476" width="15.85546875" style="265" customWidth="1"/>
    <col min="9477" max="9477" width="14" style="265" customWidth="1"/>
    <col min="9478" max="9478" width="11.140625" style="265" customWidth="1"/>
    <col min="9479" max="9726" width="11.42578125" style="265"/>
    <col min="9727" max="9727" width="43.140625" style="265" customWidth="1"/>
    <col min="9728" max="9728" width="16.85546875" style="265" customWidth="1"/>
    <col min="9729" max="9730" width="15.85546875" style="265" customWidth="1"/>
    <col min="9731" max="9731" width="12.5703125" style="265" customWidth="1"/>
    <col min="9732" max="9732" width="15.85546875" style="265" customWidth="1"/>
    <col min="9733" max="9733" width="14" style="265" customWidth="1"/>
    <col min="9734" max="9734" width="11.140625" style="265" customWidth="1"/>
    <col min="9735" max="9982" width="11.42578125" style="265"/>
    <col min="9983" max="9983" width="43.140625" style="265" customWidth="1"/>
    <col min="9984" max="9984" width="16.85546875" style="265" customWidth="1"/>
    <col min="9985" max="9986" width="15.85546875" style="265" customWidth="1"/>
    <col min="9987" max="9987" width="12.5703125" style="265" customWidth="1"/>
    <col min="9988" max="9988" width="15.85546875" style="265" customWidth="1"/>
    <col min="9989" max="9989" width="14" style="265" customWidth="1"/>
    <col min="9990" max="9990" width="11.140625" style="265" customWidth="1"/>
    <col min="9991" max="10238" width="11.42578125" style="265"/>
    <col min="10239" max="10239" width="43.140625" style="265" customWidth="1"/>
    <col min="10240" max="10240" width="16.85546875" style="265" customWidth="1"/>
    <col min="10241" max="10242" width="15.85546875" style="265" customWidth="1"/>
    <col min="10243" max="10243" width="12.5703125" style="265" customWidth="1"/>
    <col min="10244" max="10244" width="15.85546875" style="265" customWidth="1"/>
    <col min="10245" max="10245" width="14" style="265" customWidth="1"/>
    <col min="10246" max="10246" width="11.140625" style="265" customWidth="1"/>
    <col min="10247" max="10494" width="11.42578125" style="265"/>
    <col min="10495" max="10495" width="43.140625" style="265" customWidth="1"/>
    <col min="10496" max="10496" width="16.85546875" style="265" customWidth="1"/>
    <col min="10497" max="10498" width="15.85546875" style="265" customWidth="1"/>
    <col min="10499" max="10499" width="12.5703125" style="265" customWidth="1"/>
    <col min="10500" max="10500" width="15.85546875" style="265" customWidth="1"/>
    <col min="10501" max="10501" width="14" style="265" customWidth="1"/>
    <col min="10502" max="10502" width="11.140625" style="265" customWidth="1"/>
    <col min="10503" max="10750" width="11.42578125" style="265"/>
    <col min="10751" max="10751" width="43.140625" style="265" customWidth="1"/>
    <col min="10752" max="10752" width="16.85546875" style="265" customWidth="1"/>
    <col min="10753" max="10754" width="15.85546875" style="265" customWidth="1"/>
    <col min="10755" max="10755" width="12.5703125" style="265" customWidth="1"/>
    <col min="10756" max="10756" width="15.85546875" style="265" customWidth="1"/>
    <col min="10757" max="10757" width="14" style="265" customWidth="1"/>
    <col min="10758" max="10758" width="11.140625" style="265" customWidth="1"/>
    <col min="10759" max="11006" width="11.42578125" style="265"/>
    <col min="11007" max="11007" width="43.140625" style="265" customWidth="1"/>
    <col min="11008" max="11008" width="16.85546875" style="265" customWidth="1"/>
    <col min="11009" max="11010" width="15.85546875" style="265" customWidth="1"/>
    <col min="11011" max="11011" width="12.5703125" style="265" customWidth="1"/>
    <col min="11012" max="11012" width="15.85546875" style="265" customWidth="1"/>
    <col min="11013" max="11013" width="14" style="265" customWidth="1"/>
    <col min="11014" max="11014" width="11.140625" style="265" customWidth="1"/>
    <col min="11015" max="11262" width="11.42578125" style="265"/>
    <col min="11263" max="11263" width="43.140625" style="265" customWidth="1"/>
    <col min="11264" max="11264" width="16.85546875" style="265" customWidth="1"/>
    <col min="11265" max="11266" width="15.85546875" style="265" customWidth="1"/>
    <col min="11267" max="11267" width="12.5703125" style="265" customWidth="1"/>
    <col min="11268" max="11268" width="15.85546875" style="265" customWidth="1"/>
    <col min="11269" max="11269" width="14" style="265" customWidth="1"/>
    <col min="11270" max="11270" width="11.140625" style="265" customWidth="1"/>
    <col min="11271" max="11518" width="11.42578125" style="265"/>
    <col min="11519" max="11519" width="43.140625" style="265" customWidth="1"/>
    <col min="11520" max="11520" width="16.85546875" style="265" customWidth="1"/>
    <col min="11521" max="11522" width="15.85546875" style="265" customWidth="1"/>
    <col min="11523" max="11523" width="12.5703125" style="265" customWidth="1"/>
    <col min="11524" max="11524" width="15.85546875" style="265" customWidth="1"/>
    <col min="11525" max="11525" width="14" style="265" customWidth="1"/>
    <col min="11526" max="11526" width="11.140625" style="265" customWidth="1"/>
    <col min="11527" max="11774" width="11.42578125" style="265"/>
    <col min="11775" max="11775" width="43.140625" style="265" customWidth="1"/>
    <col min="11776" max="11776" width="16.85546875" style="265" customWidth="1"/>
    <col min="11777" max="11778" width="15.85546875" style="265" customWidth="1"/>
    <col min="11779" max="11779" width="12.5703125" style="265" customWidth="1"/>
    <col min="11780" max="11780" width="15.85546875" style="265" customWidth="1"/>
    <col min="11781" max="11781" width="14" style="265" customWidth="1"/>
    <col min="11782" max="11782" width="11.140625" style="265" customWidth="1"/>
    <col min="11783" max="12030" width="11.42578125" style="265"/>
    <col min="12031" max="12031" width="43.140625" style="265" customWidth="1"/>
    <col min="12032" max="12032" width="16.85546875" style="265" customWidth="1"/>
    <col min="12033" max="12034" width="15.85546875" style="265" customWidth="1"/>
    <col min="12035" max="12035" width="12.5703125" style="265" customWidth="1"/>
    <col min="12036" max="12036" width="15.85546875" style="265" customWidth="1"/>
    <col min="12037" max="12037" width="14" style="265" customWidth="1"/>
    <col min="12038" max="12038" width="11.140625" style="265" customWidth="1"/>
    <col min="12039" max="12286" width="11.42578125" style="265"/>
    <col min="12287" max="12287" width="43.140625" style="265" customWidth="1"/>
    <col min="12288" max="12288" width="16.85546875" style="265" customWidth="1"/>
    <col min="12289" max="12290" width="15.85546875" style="265" customWidth="1"/>
    <col min="12291" max="12291" width="12.5703125" style="265" customWidth="1"/>
    <col min="12292" max="12292" width="15.85546875" style="265" customWidth="1"/>
    <col min="12293" max="12293" width="14" style="265" customWidth="1"/>
    <col min="12294" max="12294" width="11.140625" style="265" customWidth="1"/>
    <col min="12295" max="12542" width="11.42578125" style="265"/>
    <col min="12543" max="12543" width="43.140625" style="265" customWidth="1"/>
    <col min="12544" max="12544" width="16.85546875" style="265" customWidth="1"/>
    <col min="12545" max="12546" width="15.85546875" style="265" customWidth="1"/>
    <col min="12547" max="12547" width="12.5703125" style="265" customWidth="1"/>
    <col min="12548" max="12548" width="15.85546875" style="265" customWidth="1"/>
    <col min="12549" max="12549" width="14" style="265" customWidth="1"/>
    <col min="12550" max="12550" width="11.140625" style="265" customWidth="1"/>
    <col min="12551" max="12798" width="11.42578125" style="265"/>
    <col min="12799" max="12799" width="43.140625" style="265" customWidth="1"/>
    <col min="12800" max="12800" width="16.85546875" style="265" customWidth="1"/>
    <col min="12801" max="12802" width="15.85546875" style="265" customWidth="1"/>
    <col min="12803" max="12803" width="12.5703125" style="265" customWidth="1"/>
    <col min="12804" max="12804" width="15.85546875" style="265" customWidth="1"/>
    <col min="12805" max="12805" width="14" style="265" customWidth="1"/>
    <col min="12806" max="12806" width="11.140625" style="265" customWidth="1"/>
    <col min="12807" max="13054" width="11.42578125" style="265"/>
    <col min="13055" max="13055" width="43.140625" style="265" customWidth="1"/>
    <col min="13056" max="13056" width="16.85546875" style="265" customWidth="1"/>
    <col min="13057" max="13058" width="15.85546875" style="265" customWidth="1"/>
    <col min="13059" max="13059" width="12.5703125" style="265" customWidth="1"/>
    <col min="13060" max="13060" width="15.85546875" style="265" customWidth="1"/>
    <col min="13061" max="13061" width="14" style="265" customWidth="1"/>
    <col min="13062" max="13062" width="11.140625" style="265" customWidth="1"/>
    <col min="13063" max="13310" width="11.42578125" style="265"/>
    <col min="13311" max="13311" width="43.140625" style="265" customWidth="1"/>
    <col min="13312" max="13312" width="16.85546875" style="265" customWidth="1"/>
    <col min="13313" max="13314" width="15.85546875" style="265" customWidth="1"/>
    <col min="13315" max="13315" width="12.5703125" style="265" customWidth="1"/>
    <col min="13316" max="13316" width="15.85546875" style="265" customWidth="1"/>
    <col min="13317" max="13317" width="14" style="265" customWidth="1"/>
    <col min="13318" max="13318" width="11.140625" style="265" customWidth="1"/>
    <col min="13319" max="13566" width="11.42578125" style="265"/>
    <col min="13567" max="13567" width="43.140625" style="265" customWidth="1"/>
    <col min="13568" max="13568" width="16.85546875" style="265" customWidth="1"/>
    <col min="13569" max="13570" width="15.85546875" style="265" customWidth="1"/>
    <col min="13571" max="13571" width="12.5703125" style="265" customWidth="1"/>
    <col min="13572" max="13572" width="15.85546875" style="265" customWidth="1"/>
    <col min="13573" max="13573" width="14" style="265" customWidth="1"/>
    <col min="13574" max="13574" width="11.140625" style="265" customWidth="1"/>
    <col min="13575" max="13822" width="11.42578125" style="265"/>
    <col min="13823" max="13823" width="43.140625" style="265" customWidth="1"/>
    <col min="13824" max="13824" width="16.85546875" style="265" customWidth="1"/>
    <col min="13825" max="13826" width="15.85546875" style="265" customWidth="1"/>
    <col min="13827" max="13827" width="12.5703125" style="265" customWidth="1"/>
    <col min="13828" max="13828" width="15.85546875" style="265" customWidth="1"/>
    <col min="13829" max="13829" width="14" style="265" customWidth="1"/>
    <col min="13830" max="13830" width="11.140625" style="265" customWidth="1"/>
    <col min="13831" max="14078" width="11.42578125" style="265"/>
    <col min="14079" max="14079" width="43.140625" style="265" customWidth="1"/>
    <col min="14080" max="14080" width="16.85546875" style="265" customWidth="1"/>
    <col min="14081" max="14082" width="15.85546875" style="265" customWidth="1"/>
    <col min="14083" max="14083" width="12.5703125" style="265" customWidth="1"/>
    <col min="14084" max="14084" width="15.85546875" style="265" customWidth="1"/>
    <col min="14085" max="14085" width="14" style="265" customWidth="1"/>
    <col min="14086" max="14086" width="11.140625" style="265" customWidth="1"/>
    <col min="14087" max="14334" width="11.42578125" style="265"/>
    <col min="14335" max="14335" width="43.140625" style="265" customWidth="1"/>
    <col min="14336" max="14336" width="16.85546875" style="265" customWidth="1"/>
    <col min="14337" max="14338" width="15.85546875" style="265" customWidth="1"/>
    <col min="14339" max="14339" width="12.5703125" style="265" customWidth="1"/>
    <col min="14340" max="14340" width="15.85546875" style="265" customWidth="1"/>
    <col min="14341" max="14341" width="14" style="265" customWidth="1"/>
    <col min="14342" max="14342" width="11.140625" style="265" customWidth="1"/>
    <col min="14343" max="14590" width="11.42578125" style="265"/>
    <col min="14591" max="14591" width="43.140625" style="265" customWidth="1"/>
    <col min="14592" max="14592" width="16.85546875" style="265" customWidth="1"/>
    <col min="14593" max="14594" width="15.85546875" style="265" customWidth="1"/>
    <col min="14595" max="14595" width="12.5703125" style="265" customWidth="1"/>
    <col min="14596" max="14596" width="15.85546875" style="265" customWidth="1"/>
    <col min="14597" max="14597" width="14" style="265" customWidth="1"/>
    <col min="14598" max="14598" width="11.140625" style="265" customWidth="1"/>
    <col min="14599" max="14846" width="11.42578125" style="265"/>
    <col min="14847" max="14847" width="43.140625" style="265" customWidth="1"/>
    <col min="14848" max="14848" width="16.85546875" style="265" customWidth="1"/>
    <col min="14849" max="14850" width="15.85546875" style="265" customWidth="1"/>
    <col min="14851" max="14851" width="12.5703125" style="265" customWidth="1"/>
    <col min="14852" max="14852" width="15.85546875" style="265" customWidth="1"/>
    <col min="14853" max="14853" width="14" style="265" customWidth="1"/>
    <col min="14854" max="14854" width="11.140625" style="265" customWidth="1"/>
    <col min="14855" max="15102" width="11.42578125" style="265"/>
    <col min="15103" max="15103" width="43.140625" style="265" customWidth="1"/>
    <col min="15104" max="15104" width="16.85546875" style="265" customWidth="1"/>
    <col min="15105" max="15106" width="15.85546875" style="265" customWidth="1"/>
    <col min="15107" max="15107" width="12.5703125" style="265" customWidth="1"/>
    <col min="15108" max="15108" width="15.85546875" style="265" customWidth="1"/>
    <col min="15109" max="15109" width="14" style="265" customWidth="1"/>
    <col min="15110" max="15110" width="11.140625" style="265" customWidth="1"/>
    <col min="15111" max="15358" width="11.42578125" style="265"/>
    <col min="15359" max="15359" width="43.140625" style="265" customWidth="1"/>
    <col min="15360" max="15360" width="16.85546875" style="265" customWidth="1"/>
    <col min="15361" max="15362" width="15.85546875" style="265" customWidth="1"/>
    <col min="15363" max="15363" width="12.5703125" style="265" customWidth="1"/>
    <col min="15364" max="15364" width="15.85546875" style="265" customWidth="1"/>
    <col min="15365" max="15365" width="14" style="265" customWidth="1"/>
    <col min="15366" max="15366" width="11.140625" style="265" customWidth="1"/>
    <col min="15367" max="15614" width="11.42578125" style="265"/>
    <col min="15615" max="15615" width="43.140625" style="265" customWidth="1"/>
    <col min="15616" max="15616" width="16.85546875" style="265" customWidth="1"/>
    <col min="15617" max="15618" width="15.85546875" style="265" customWidth="1"/>
    <col min="15619" max="15619" width="12.5703125" style="265" customWidth="1"/>
    <col min="15620" max="15620" width="15.85546875" style="265" customWidth="1"/>
    <col min="15621" max="15621" width="14" style="265" customWidth="1"/>
    <col min="15622" max="15622" width="11.140625" style="265" customWidth="1"/>
    <col min="15623" max="15870" width="11.42578125" style="265"/>
    <col min="15871" max="15871" width="43.140625" style="265" customWidth="1"/>
    <col min="15872" max="15872" width="16.85546875" style="265" customWidth="1"/>
    <col min="15873" max="15874" width="15.85546875" style="265" customWidth="1"/>
    <col min="15875" max="15875" width="12.5703125" style="265" customWidth="1"/>
    <col min="15876" max="15876" width="15.85546875" style="265" customWidth="1"/>
    <col min="15877" max="15877" width="14" style="265" customWidth="1"/>
    <col min="15878" max="15878" width="11.140625" style="265" customWidth="1"/>
    <col min="15879" max="16126" width="11.42578125" style="265"/>
    <col min="16127" max="16127" width="43.140625" style="265" customWidth="1"/>
    <col min="16128" max="16128" width="16.85546875" style="265" customWidth="1"/>
    <col min="16129" max="16130" width="15.85546875" style="265" customWidth="1"/>
    <col min="16131" max="16131" width="12.5703125" style="265" customWidth="1"/>
    <col min="16132" max="16132" width="15.85546875" style="265" customWidth="1"/>
    <col min="16133" max="16133" width="14" style="265" customWidth="1"/>
    <col min="16134" max="16134" width="11.140625" style="265" customWidth="1"/>
    <col min="16135" max="16384" width="11.42578125" style="265"/>
  </cols>
  <sheetData>
    <row r="1" spans="1:9" ht="12.75" customHeight="1" x14ac:dyDescent="0.2">
      <c r="A1" s="529" t="s">
        <v>0</v>
      </c>
      <c r="B1" s="529"/>
      <c r="C1" s="529"/>
      <c r="D1" s="529"/>
      <c r="E1" s="529"/>
      <c r="F1" s="529"/>
      <c r="G1" s="529"/>
    </row>
    <row r="2" spans="1:9" ht="12.75" customHeight="1" x14ac:dyDescent="0.2">
      <c r="A2" s="498" t="s">
        <v>1</v>
      </c>
      <c r="B2" s="498"/>
      <c r="C2" s="498"/>
      <c r="D2" s="498"/>
      <c r="E2" s="498"/>
      <c r="F2" s="498"/>
      <c r="G2" s="498"/>
    </row>
    <row r="3" spans="1:9" ht="12.75" customHeight="1" x14ac:dyDescent="0.2">
      <c r="A3" s="498" t="s">
        <v>339</v>
      </c>
      <c r="B3" s="498"/>
      <c r="C3" s="498"/>
      <c r="D3" s="498"/>
      <c r="E3" s="498"/>
      <c r="F3" s="498"/>
      <c r="G3" s="498"/>
    </row>
    <row r="4" spans="1:9" x14ac:dyDescent="0.2">
      <c r="A4" s="498"/>
      <c r="B4" s="498"/>
      <c r="C4" s="498"/>
      <c r="D4" s="498"/>
      <c r="E4" s="498"/>
      <c r="F4" s="498"/>
      <c r="G4" s="498"/>
    </row>
    <row r="5" spans="1:9" ht="12.75" customHeight="1" x14ac:dyDescent="0.2">
      <c r="A5" s="10"/>
      <c r="B5" s="530" t="s">
        <v>3</v>
      </c>
      <c r="C5" s="531"/>
      <c r="D5" s="532"/>
      <c r="E5" s="499" t="s">
        <v>4</v>
      </c>
      <c r="F5" s="500"/>
      <c r="G5" s="500"/>
    </row>
    <row r="6" spans="1:9" s="268" customFormat="1" ht="77.25" thickBot="1" x14ac:dyDescent="0.25">
      <c r="A6" s="266" t="s">
        <v>340</v>
      </c>
      <c r="B6" s="316" t="s">
        <v>6</v>
      </c>
      <c r="C6" s="318" t="s">
        <v>7</v>
      </c>
      <c r="D6" s="267" t="s">
        <v>341</v>
      </c>
      <c r="E6" s="267" t="s">
        <v>9</v>
      </c>
      <c r="F6" s="267" t="s">
        <v>10</v>
      </c>
      <c r="G6" s="267" t="s">
        <v>11</v>
      </c>
    </row>
    <row r="7" spans="1:9" ht="13.5" thickTop="1" x14ac:dyDescent="0.2">
      <c r="A7" s="527" t="s">
        <v>342</v>
      </c>
      <c r="B7" s="528"/>
      <c r="C7" s="2">
        <f>C8+C12+C15+C21+C27+C32+C39+C41+C44+C49</f>
        <v>54522000000</v>
      </c>
      <c r="D7" s="15"/>
      <c r="E7" s="15"/>
      <c r="F7" s="15"/>
      <c r="G7" s="15"/>
    </row>
    <row r="8" spans="1:9" x14ac:dyDescent="0.2">
      <c r="A8" s="18" t="s">
        <v>343</v>
      </c>
      <c r="B8" s="108"/>
      <c r="C8" s="217">
        <f>SUM(C9:C11)</f>
        <v>21053000000</v>
      </c>
      <c r="D8" s="18"/>
      <c r="E8" s="18"/>
      <c r="F8" s="18"/>
      <c r="G8" s="18"/>
    </row>
    <row r="9" spans="1:9" ht="38.25" x14ac:dyDescent="0.2">
      <c r="A9" s="84" t="s">
        <v>1028</v>
      </c>
      <c r="B9" s="106" t="s">
        <v>1029</v>
      </c>
      <c r="C9" s="179">
        <v>10000000000</v>
      </c>
      <c r="D9" s="170">
        <v>41039</v>
      </c>
      <c r="E9" s="170">
        <v>41131</v>
      </c>
      <c r="F9" s="170">
        <v>41162</v>
      </c>
      <c r="G9" s="170">
        <v>41253</v>
      </c>
    </row>
    <row r="10" spans="1:9" ht="25.5" x14ac:dyDescent="0.2">
      <c r="A10" s="84" t="s">
        <v>1028</v>
      </c>
      <c r="B10" s="106" t="s">
        <v>1030</v>
      </c>
      <c r="C10" s="179">
        <v>4053000000</v>
      </c>
      <c r="D10" s="170">
        <v>41039</v>
      </c>
      <c r="E10" s="170">
        <v>41131</v>
      </c>
      <c r="F10" s="170">
        <v>41162</v>
      </c>
      <c r="G10" s="170">
        <v>41253</v>
      </c>
    </row>
    <row r="11" spans="1:9" ht="25.5" x14ac:dyDescent="0.2">
      <c r="A11" s="84" t="s">
        <v>1028</v>
      </c>
      <c r="B11" s="106" t="s">
        <v>1031</v>
      </c>
      <c r="C11" s="179">
        <v>7000000000</v>
      </c>
      <c r="D11" s="170">
        <v>41039</v>
      </c>
      <c r="E11" s="170">
        <v>41131</v>
      </c>
      <c r="F11" s="170">
        <v>41162</v>
      </c>
      <c r="G11" s="170">
        <v>41253</v>
      </c>
    </row>
    <row r="12" spans="1:9" ht="25.5" x14ac:dyDescent="0.2">
      <c r="A12" s="108" t="s">
        <v>344</v>
      </c>
      <c r="B12" s="108"/>
      <c r="C12" s="217">
        <f>SUM(C13:C14)</f>
        <v>3928000000</v>
      </c>
      <c r="D12" s="29"/>
      <c r="E12" s="29"/>
      <c r="F12" s="29"/>
      <c r="G12" s="29"/>
      <c r="I12" s="269"/>
    </row>
    <row r="13" spans="1:9" ht="25.5" x14ac:dyDescent="0.2">
      <c r="A13" s="84" t="s">
        <v>1032</v>
      </c>
      <c r="B13" s="106" t="s">
        <v>1033</v>
      </c>
      <c r="C13" s="179">
        <v>728000000</v>
      </c>
      <c r="D13" s="170">
        <v>40983</v>
      </c>
      <c r="E13" s="170">
        <v>41120</v>
      </c>
      <c r="F13" s="170">
        <v>41131</v>
      </c>
      <c r="G13" s="170">
        <v>41394</v>
      </c>
    </row>
    <row r="14" spans="1:9" ht="25.5" x14ac:dyDescent="0.2">
      <c r="A14" s="84" t="s">
        <v>1034</v>
      </c>
      <c r="B14" s="106" t="s">
        <v>1035</v>
      </c>
      <c r="C14" s="179">
        <v>3200000000</v>
      </c>
      <c r="D14" s="170">
        <v>40983</v>
      </c>
      <c r="E14" s="170">
        <v>41120</v>
      </c>
      <c r="F14" s="170">
        <v>41131</v>
      </c>
      <c r="G14" s="170">
        <v>41394</v>
      </c>
    </row>
    <row r="15" spans="1:9" ht="25.5" x14ac:dyDescent="0.2">
      <c r="A15" s="108" t="s">
        <v>345</v>
      </c>
      <c r="B15" s="108"/>
      <c r="C15" s="217">
        <f>SUM(C16:C20)</f>
        <v>1880000000</v>
      </c>
      <c r="D15" s="29"/>
      <c r="E15" s="29"/>
      <c r="F15" s="29"/>
      <c r="G15" s="29"/>
    </row>
    <row r="16" spans="1:9" ht="38.25" x14ac:dyDescent="0.2">
      <c r="A16" s="84" t="s">
        <v>1036</v>
      </c>
      <c r="B16" s="106" t="s">
        <v>1037</v>
      </c>
      <c r="C16" s="179">
        <v>600000000</v>
      </c>
      <c r="D16" s="170">
        <v>40949</v>
      </c>
      <c r="E16" s="170">
        <v>41009</v>
      </c>
      <c r="F16" s="170">
        <v>41039</v>
      </c>
      <c r="G16" s="170">
        <v>41223</v>
      </c>
    </row>
    <row r="17" spans="1:7" ht="51" x14ac:dyDescent="0.2">
      <c r="A17" s="84" t="s">
        <v>1036</v>
      </c>
      <c r="B17" s="106" t="s">
        <v>1038</v>
      </c>
      <c r="C17" s="179">
        <v>500000000</v>
      </c>
      <c r="D17" s="170">
        <v>40949</v>
      </c>
      <c r="E17" s="170">
        <v>41009</v>
      </c>
      <c r="F17" s="170">
        <v>41039</v>
      </c>
      <c r="G17" s="170">
        <v>41223</v>
      </c>
    </row>
    <row r="18" spans="1:7" ht="38.25" x14ac:dyDescent="0.2">
      <c r="A18" s="84" t="s">
        <v>1036</v>
      </c>
      <c r="B18" s="106" t="s">
        <v>1039</v>
      </c>
      <c r="C18" s="179">
        <v>600000000</v>
      </c>
      <c r="D18" s="170">
        <v>40949</v>
      </c>
      <c r="E18" s="170">
        <v>41009</v>
      </c>
      <c r="F18" s="170">
        <v>41039</v>
      </c>
      <c r="G18" s="170">
        <v>41223</v>
      </c>
    </row>
    <row r="19" spans="1:7" ht="51" x14ac:dyDescent="0.2">
      <c r="A19" s="84" t="s">
        <v>1036</v>
      </c>
      <c r="B19" s="106" t="s">
        <v>1040</v>
      </c>
      <c r="C19" s="179">
        <v>70000000</v>
      </c>
      <c r="D19" s="170">
        <v>40949</v>
      </c>
      <c r="E19" s="170">
        <v>41009</v>
      </c>
      <c r="F19" s="170">
        <v>41039</v>
      </c>
      <c r="G19" s="170">
        <v>41223</v>
      </c>
    </row>
    <row r="20" spans="1:7" ht="38.25" x14ac:dyDescent="0.2">
      <c r="A20" s="84" t="s">
        <v>1036</v>
      </c>
      <c r="B20" s="106" t="s">
        <v>1041</v>
      </c>
      <c r="C20" s="179">
        <v>110000000</v>
      </c>
      <c r="D20" s="170">
        <v>40949</v>
      </c>
      <c r="E20" s="170">
        <v>41009</v>
      </c>
      <c r="F20" s="170">
        <v>41039</v>
      </c>
      <c r="G20" s="170">
        <v>41223</v>
      </c>
    </row>
    <row r="21" spans="1:7" ht="25.5" x14ac:dyDescent="0.2">
      <c r="A21" s="108" t="s">
        <v>346</v>
      </c>
      <c r="B21" s="108"/>
      <c r="C21" s="217">
        <f>SUM(C22:C26)</f>
        <v>5000000000</v>
      </c>
      <c r="D21" s="29"/>
      <c r="E21" s="29"/>
      <c r="F21" s="29"/>
      <c r="G21" s="29"/>
    </row>
    <row r="22" spans="1:7" ht="38.25" x14ac:dyDescent="0.2">
      <c r="A22" s="84" t="s">
        <v>347</v>
      </c>
      <c r="B22" s="106" t="s">
        <v>21</v>
      </c>
      <c r="C22" s="179">
        <v>2500000000</v>
      </c>
      <c r="D22" s="170">
        <v>40918</v>
      </c>
      <c r="E22" s="170">
        <v>40978</v>
      </c>
      <c r="F22" s="170">
        <v>40978</v>
      </c>
      <c r="G22" s="170">
        <v>41253</v>
      </c>
    </row>
    <row r="23" spans="1:7" ht="25.5" x14ac:dyDescent="0.2">
      <c r="A23" s="84" t="s">
        <v>348</v>
      </c>
      <c r="B23" s="106" t="s">
        <v>21</v>
      </c>
      <c r="C23" s="179">
        <v>1495151470</v>
      </c>
      <c r="D23" s="170">
        <v>40918</v>
      </c>
      <c r="E23" s="170">
        <v>40978</v>
      </c>
      <c r="F23" s="170">
        <v>40978</v>
      </c>
      <c r="G23" s="170">
        <v>41253</v>
      </c>
    </row>
    <row r="24" spans="1:7" ht="38.25" x14ac:dyDescent="0.2">
      <c r="A24" s="84" t="s">
        <v>1081</v>
      </c>
      <c r="B24" s="106" t="s">
        <v>21</v>
      </c>
      <c r="C24" s="179">
        <v>204848530</v>
      </c>
      <c r="D24" s="170">
        <v>40910</v>
      </c>
      <c r="E24" s="170" t="s">
        <v>350</v>
      </c>
      <c r="F24" s="170" t="s">
        <v>350</v>
      </c>
      <c r="G24" s="170">
        <v>41274</v>
      </c>
    </row>
    <row r="25" spans="1:7" ht="25.5" x14ac:dyDescent="0.2">
      <c r="A25" s="84" t="s">
        <v>349</v>
      </c>
      <c r="B25" s="106" t="s">
        <v>21</v>
      </c>
      <c r="C25" s="179">
        <v>350000000</v>
      </c>
      <c r="D25" s="170">
        <v>40910</v>
      </c>
      <c r="E25" s="170" t="s">
        <v>350</v>
      </c>
      <c r="F25" s="170" t="s">
        <v>350</v>
      </c>
      <c r="G25" s="170">
        <v>41274</v>
      </c>
    </row>
    <row r="26" spans="1:7" ht="25.5" x14ac:dyDescent="0.2">
      <c r="A26" s="84" t="s">
        <v>1042</v>
      </c>
      <c r="B26" s="106" t="s">
        <v>21</v>
      </c>
      <c r="C26" s="179">
        <v>450000000</v>
      </c>
      <c r="D26" s="170" t="s">
        <v>350</v>
      </c>
      <c r="E26" s="170" t="s">
        <v>350</v>
      </c>
      <c r="F26" s="170" t="s">
        <v>350</v>
      </c>
      <c r="G26" s="170" t="s">
        <v>350</v>
      </c>
    </row>
    <row r="27" spans="1:7" ht="25.5" x14ac:dyDescent="0.2">
      <c r="A27" s="108" t="s">
        <v>351</v>
      </c>
      <c r="B27" s="108"/>
      <c r="C27" s="217">
        <f>SUM(C28:C31)</f>
        <v>4800000000</v>
      </c>
      <c r="D27" s="29"/>
      <c r="E27" s="29"/>
      <c r="F27" s="29"/>
      <c r="G27" s="29"/>
    </row>
    <row r="28" spans="1:7" ht="63.75" x14ac:dyDescent="0.2">
      <c r="A28" s="84" t="s">
        <v>1043</v>
      </c>
      <c r="B28" s="106" t="s">
        <v>1044</v>
      </c>
      <c r="C28" s="179">
        <v>1260000000</v>
      </c>
      <c r="D28" s="170">
        <v>40978</v>
      </c>
      <c r="E28" s="170">
        <v>41039</v>
      </c>
      <c r="F28" s="170">
        <v>41074</v>
      </c>
      <c r="G28" s="170">
        <v>41404</v>
      </c>
    </row>
    <row r="29" spans="1:7" x14ac:dyDescent="0.2">
      <c r="A29" s="84" t="s">
        <v>1045</v>
      </c>
      <c r="B29" s="270" t="s">
        <v>1046</v>
      </c>
      <c r="C29" s="179">
        <v>160000000</v>
      </c>
      <c r="D29" s="170">
        <v>40918</v>
      </c>
      <c r="E29" s="170">
        <v>40978</v>
      </c>
      <c r="F29" s="170">
        <v>41009</v>
      </c>
      <c r="G29" s="170">
        <v>41192</v>
      </c>
    </row>
    <row r="30" spans="1:7" x14ac:dyDescent="0.2">
      <c r="A30" s="84" t="s">
        <v>1047</v>
      </c>
      <c r="B30" s="106" t="s">
        <v>21</v>
      </c>
      <c r="C30" s="179">
        <v>180000000</v>
      </c>
      <c r="D30" s="170">
        <v>40918</v>
      </c>
      <c r="E30" s="170">
        <v>40978</v>
      </c>
      <c r="F30" s="170">
        <v>40978</v>
      </c>
      <c r="G30" s="170">
        <v>41253</v>
      </c>
    </row>
    <row r="31" spans="1:7" ht="25.5" x14ac:dyDescent="0.2">
      <c r="A31" s="84" t="s">
        <v>1048</v>
      </c>
      <c r="B31" s="270" t="s">
        <v>1049</v>
      </c>
      <c r="C31" s="179">
        <v>3200000000</v>
      </c>
      <c r="D31" s="170">
        <v>41039</v>
      </c>
      <c r="E31" s="170">
        <v>41131</v>
      </c>
      <c r="F31" s="170">
        <v>41131</v>
      </c>
      <c r="G31" s="170">
        <v>41404</v>
      </c>
    </row>
    <row r="32" spans="1:7" ht="25.5" x14ac:dyDescent="0.2">
      <c r="A32" s="108" t="s">
        <v>352</v>
      </c>
      <c r="B32" s="108"/>
      <c r="C32" s="217">
        <f>SUM(C33:C38)</f>
        <v>9230000000</v>
      </c>
      <c r="D32" s="29"/>
      <c r="E32" s="29"/>
      <c r="F32" s="29"/>
      <c r="G32" s="29"/>
    </row>
    <row r="33" spans="1:7" ht="51" x14ac:dyDescent="0.2">
      <c r="A33" s="84" t="s">
        <v>1082</v>
      </c>
      <c r="B33" s="106" t="s">
        <v>21</v>
      </c>
      <c r="C33" s="179">
        <f>2170983354+29016646</f>
        <v>2200000000</v>
      </c>
      <c r="D33" s="170">
        <v>40978</v>
      </c>
      <c r="E33" s="170">
        <v>41074</v>
      </c>
      <c r="F33" s="170">
        <v>41074</v>
      </c>
      <c r="G33" s="170">
        <v>41408</v>
      </c>
    </row>
    <row r="34" spans="1:7" ht="25.5" x14ac:dyDescent="0.2">
      <c r="A34" s="84" t="s">
        <v>1050</v>
      </c>
      <c r="B34" s="106" t="s">
        <v>161</v>
      </c>
      <c r="C34" s="179">
        <v>200000000</v>
      </c>
      <c r="D34" s="170">
        <v>40978</v>
      </c>
      <c r="E34" s="170">
        <v>41074</v>
      </c>
      <c r="F34" s="170">
        <v>41074</v>
      </c>
      <c r="G34" s="170">
        <v>41408</v>
      </c>
    </row>
    <row r="35" spans="1:7" ht="25.5" x14ac:dyDescent="0.2">
      <c r="A35" s="84" t="s">
        <v>1050</v>
      </c>
      <c r="B35" s="106" t="s">
        <v>1051</v>
      </c>
      <c r="C35" s="179">
        <v>200000000</v>
      </c>
      <c r="D35" s="170">
        <v>40978</v>
      </c>
      <c r="E35" s="170">
        <v>41074</v>
      </c>
      <c r="F35" s="170">
        <v>41074</v>
      </c>
      <c r="G35" s="170">
        <v>41408</v>
      </c>
    </row>
    <row r="36" spans="1:7" ht="25.5" x14ac:dyDescent="0.2">
      <c r="A36" s="84" t="s">
        <v>1052</v>
      </c>
      <c r="B36" s="106" t="s">
        <v>1053</v>
      </c>
      <c r="C36" s="179">
        <v>3000000000</v>
      </c>
      <c r="D36" s="170">
        <v>40949</v>
      </c>
      <c r="E36" s="170">
        <v>41043</v>
      </c>
      <c r="F36" s="170">
        <v>41043</v>
      </c>
      <c r="G36" s="170">
        <v>41622</v>
      </c>
    </row>
    <row r="37" spans="1:7" ht="38.25" x14ac:dyDescent="0.2">
      <c r="A37" s="84" t="s">
        <v>1052</v>
      </c>
      <c r="B37" s="106" t="s">
        <v>1054</v>
      </c>
      <c r="C37" s="179">
        <v>2500000000</v>
      </c>
      <c r="D37" s="170">
        <v>40978</v>
      </c>
      <c r="E37" s="170">
        <v>41074</v>
      </c>
      <c r="F37" s="170">
        <v>41074</v>
      </c>
      <c r="G37" s="170">
        <v>41408</v>
      </c>
    </row>
    <row r="38" spans="1:7" ht="25.5" x14ac:dyDescent="0.2">
      <c r="A38" s="84" t="s">
        <v>353</v>
      </c>
      <c r="B38" s="106" t="s">
        <v>21</v>
      </c>
      <c r="C38" s="179">
        <v>1130000000</v>
      </c>
      <c r="D38" s="170">
        <v>40978</v>
      </c>
      <c r="E38" s="170">
        <v>41074</v>
      </c>
      <c r="F38" s="170">
        <v>41074</v>
      </c>
      <c r="G38" s="170">
        <v>41408</v>
      </c>
    </row>
    <row r="39" spans="1:7" ht="38.25" x14ac:dyDescent="0.2">
      <c r="A39" s="108" t="s">
        <v>354</v>
      </c>
      <c r="B39" s="108"/>
      <c r="C39" s="217">
        <f>SUM(C40)</f>
        <v>500000000</v>
      </c>
      <c r="D39" s="29"/>
      <c r="E39" s="29"/>
      <c r="F39" s="29"/>
      <c r="G39" s="29"/>
    </row>
    <row r="40" spans="1:7" ht="38.25" x14ac:dyDescent="0.2">
      <c r="A40" s="30" t="s">
        <v>355</v>
      </c>
      <c r="B40" s="224" t="s">
        <v>1055</v>
      </c>
      <c r="C40" s="179">
        <v>500000000</v>
      </c>
      <c r="D40" s="170">
        <v>40918</v>
      </c>
      <c r="E40" s="170">
        <v>40982</v>
      </c>
      <c r="F40" s="170">
        <v>41043</v>
      </c>
      <c r="G40" s="170">
        <v>41469</v>
      </c>
    </row>
    <row r="41" spans="1:7" ht="25.5" x14ac:dyDescent="0.2">
      <c r="A41" s="108" t="s">
        <v>356</v>
      </c>
      <c r="B41" s="108"/>
      <c r="C41" s="217">
        <f>SUM(C42:C43)</f>
        <v>3434000000</v>
      </c>
      <c r="D41" s="29"/>
      <c r="E41" s="29"/>
      <c r="F41" s="29"/>
      <c r="G41" s="29"/>
    </row>
    <row r="42" spans="1:7" ht="38.25" x14ac:dyDescent="0.2">
      <c r="A42" s="30" t="s">
        <v>1083</v>
      </c>
      <c r="B42" s="106" t="s">
        <v>1056</v>
      </c>
      <c r="C42" s="179">
        <v>2800000000</v>
      </c>
      <c r="D42" s="170">
        <v>40918</v>
      </c>
      <c r="E42" s="170">
        <v>41043</v>
      </c>
      <c r="F42" s="170">
        <v>41043</v>
      </c>
      <c r="G42" s="170">
        <v>41273</v>
      </c>
    </row>
    <row r="43" spans="1:7" ht="25.5" x14ac:dyDescent="0.2">
      <c r="A43" s="30" t="s">
        <v>1057</v>
      </c>
      <c r="B43" s="106" t="s">
        <v>499</v>
      </c>
      <c r="C43" s="179">
        <v>634000000</v>
      </c>
      <c r="D43" s="170">
        <v>40918</v>
      </c>
      <c r="E43" s="170">
        <v>41043</v>
      </c>
      <c r="F43" s="170">
        <v>41043</v>
      </c>
      <c r="G43" s="170">
        <v>41273</v>
      </c>
    </row>
    <row r="44" spans="1:7" ht="38.25" x14ac:dyDescent="0.2">
      <c r="A44" s="108" t="s">
        <v>357</v>
      </c>
      <c r="B44" s="108"/>
      <c r="C44" s="217">
        <f>SUM(C45:C48)</f>
        <v>3709000000</v>
      </c>
      <c r="D44" s="29"/>
      <c r="E44" s="29"/>
      <c r="F44" s="29"/>
      <c r="G44" s="29"/>
    </row>
    <row r="45" spans="1:7" ht="25.5" x14ac:dyDescent="0.2">
      <c r="A45" s="30" t="s">
        <v>1058</v>
      </c>
      <c r="B45" s="224" t="s">
        <v>21</v>
      </c>
      <c r="C45" s="179">
        <v>700000000</v>
      </c>
      <c r="D45" s="170">
        <v>40909</v>
      </c>
      <c r="E45" s="170" t="s">
        <v>359</v>
      </c>
      <c r="F45" s="170" t="s">
        <v>359</v>
      </c>
      <c r="G45" s="170">
        <v>41274</v>
      </c>
    </row>
    <row r="46" spans="1:7" ht="25.5" x14ac:dyDescent="0.2">
      <c r="A46" s="30" t="s">
        <v>1080</v>
      </c>
      <c r="B46" s="224" t="s">
        <v>21</v>
      </c>
      <c r="C46" s="179">
        <v>1000000000</v>
      </c>
      <c r="D46" s="170">
        <v>40909</v>
      </c>
      <c r="E46" s="170" t="s">
        <v>359</v>
      </c>
      <c r="F46" s="170" t="s">
        <v>359</v>
      </c>
      <c r="G46" s="170">
        <v>41274</v>
      </c>
    </row>
    <row r="47" spans="1:7" ht="25.5" x14ac:dyDescent="0.2">
      <c r="A47" s="30" t="s">
        <v>361</v>
      </c>
      <c r="B47" s="224" t="s">
        <v>21</v>
      </c>
      <c r="C47" s="179">
        <v>484000000</v>
      </c>
      <c r="D47" s="170">
        <v>40909</v>
      </c>
      <c r="E47" s="170" t="s">
        <v>359</v>
      </c>
      <c r="F47" s="170" t="s">
        <v>359</v>
      </c>
      <c r="G47" s="170">
        <v>41274</v>
      </c>
    </row>
    <row r="48" spans="1:7" ht="38.25" x14ac:dyDescent="0.2">
      <c r="A48" s="30" t="s">
        <v>1059</v>
      </c>
      <c r="B48" s="224" t="s">
        <v>1060</v>
      </c>
      <c r="C48" s="179">
        <v>1525000000</v>
      </c>
      <c r="D48" s="170">
        <v>40909</v>
      </c>
      <c r="E48" s="170" t="s">
        <v>359</v>
      </c>
      <c r="F48" s="170" t="s">
        <v>359</v>
      </c>
      <c r="G48" s="170">
        <v>41274</v>
      </c>
    </row>
    <row r="49" spans="1:7" ht="25.5" x14ac:dyDescent="0.2">
      <c r="A49" s="109" t="s">
        <v>367</v>
      </c>
      <c r="B49" s="109"/>
      <c r="C49" s="223">
        <f>SUM(C50:C51)</f>
        <v>988000000</v>
      </c>
      <c r="D49" s="271"/>
      <c r="E49" s="271"/>
      <c r="F49" s="271"/>
      <c r="G49" s="271"/>
    </row>
    <row r="50" spans="1:7" ht="25.5" x14ac:dyDescent="0.2">
      <c r="A50" s="30" t="s">
        <v>1061</v>
      </c>
      <c r="B50" s="224" t="s">
        <v>21</v>
      </c>
      <c r="C50" s="179">
        <v>148000000</v>
      </c>
      <c r="D50" s="170">
        <v>40909</v>
      </c>
      <c r="E50" s="170" t="s">
        <v>359</v>
      </c>
      <c r="F50" s="170" t="s">
        <v>359</v>
      </c>
      <c r="G50" s="170">
        <v>41274</v>
      </c>
    </row>
    <row r="51" spans="1:7" ht="25.5" x14ac:dyDescent="0.2">
      <c r="A51" s="30" t="s">
        <v>368</v>
      </c>
      <c r="B51" s="224" t="s">
        <v>1062</v>
      </c>
      <c r="C51" s="179">
        <v>840000000</v>
      </c>
      <c r="D51" s="170">
        <v>40909</v>
      </c>
      <c r="E51" s="170" t="s">
        <v>359</v>
      </c>
      <c r="F51" s="170" t="s">
        <v>359</v>
      </c>
      <c r="G51" s="170">
        <v>41274</v>
      </c>
    </row>
    <row r="52" spans="1:7" x14ac:dyDescent="0.2">
      <c r="C52" s="6"/>
    </row>
    <row r="53" spans="1:7" x14ac:dyDescent="0.2">
      <c r="C53" s="6"/>
    </row>
    <row r="54" spans="1:7" x14ac:dyDescent="0.2">
      <c r="C54" s="6"/>
    </row>
    <row r="55" spans="1:7" x14ac:dyDescent="0.2">
      <c r="C55" s="6"/>
    </row>
    <row r="56" spans="1:7" x14ac:dyDescent="0.2">
      <c r="C56" s="6"/>
    </row>
    <row r="57" spans="1:7" x14ac:dyDescent="0.2">
      <c r="C57" s="6"/>
    </row>
    <row r="58" spans="1:7" x14ac:dyDescent="0.2">
      <c r="C58" s="6"/>
    </row>
  </sheetData>
  <mergeCells count="7">
    <mergeCell ref="A7:B7"/>
    <mergeCell ref="E5:G5"/>
    <mergeCell ref="A1:G1"/>
    <mergeCell ref="A2:G2"/>
    <mergeCell ref="A3:G3"/>
    <mergeCell ref="A4:G4"/>
    <mergeCell ref="B5:D5"/>
  </mergeCells>
  <pageMargins left="0.51181102362204722" right="0.51181102362204722" top="0.55118110236220474" bottom="0.55118110236220474" header="0.31496062992125984" footer="0.31496062992125984"/>
  <pageSetup scale="8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2:H223"/>
  <sheetViews>
    <sheetView workbookViewId="0">
      <selection activeCell="A22" sqref="A22"/>
    </sheetView>
  </sheetViews>
  <sheetFormatPr baseColWidth="10" defaultRowHeight="12.75" x14ac:dyDescent="0.25"/>
  <cols>
    <col min="1" max="1" width="63.7109375" style="385" customWidth="1"/>
    <col min="2" max="2" width="20.7109375" style="300" customWidth="1"/>
    <col min="3" max="3" width="18.7109375" style="112" customWidth="1"/>
    <col min="4" max="4" width="13.7109375" style="4" customWidth="1"/>
    <col min="5" max="5" width="13.7109375" style="7" customWidth="1"/>
    <col min="6" max="7" width="13.7109375" style="4" customWidth="1"/>
    <col min="8" max="221" width="11.42578125" style="4"/>
    <col min="222" max="222" width="62.85546875" style="4" customWidth="1"/>
    <col min="223" max="223" width="22.28515625" style="4" customWidth="1"/>
    <col min="224" max="224" width="18.140625" style="4" customWidth="1"/>
    <col min="225" max="225" width="16.85546875" style="4" customWidth="1"/>
    <col min="226" max="226" width="13.42578125" style="4" customWidth="1"/>
    <col min="227" max="227" width="11.7109375" style="4" customWidth="1"/>
    <col min="228" max="228" width="13" style="4" customWidth="1"/>
    <col min="229" max="229" width="13.42578125" style="4" bestFit="1" customWidth="1"/>
    <col min="230" max="477" width="11.42578125" style="4"/>
    <col min="478" max="478" width="62.85546875" style="4" customWidth="1"/>
    <col min="479" max="479" width="22.28515625" style="4" customWidth="1"/>
    <col min="480" max="480" width="18.140625" style="4" customWidth="1"/>
    <col min="481" max="481" width="16.85546875" style="4" customWidth="1"/>
    <col min="482" max="482" width="13.42578125" style="4" customWidth="1"/>
    <col min="483" max="483" width="11.7109375" style="4" customWidth="1"/>
    <col min="484" max="484" width="13" style="4" customWidth="1"/>
    <col min="485" max="485" width="13.42578125" style="4" bestFit="1" customWidth="1"/>
    <col min="486" max="733" width="11.42578125" style="4"/>
    <col min="734" max="734" width="62.85546875" style="4" customWidth="1"/>
    <col min="735" max="735" width="22.28515625" style="4" customWidth="1"/>
    <col min="736" max="736" width="18.140625" style="4" customWidth="1"/>
    <col min="737" max="737" width="16.85546875" style="4" customWidth="1"/>
    <col min="738" max="738" width="13.42578125" style="4" customWidth="1"/>
    <col min="739" max="739" width="11.7109375" style="4" customWidth="1"/>
    <col min="740" max="740" width="13" style="4" customWidth="1"/>
    <col min="741" max="741" width="13.42578125" style="4" bestFit="1" customWidth="1"/>
    <col min="742" max="989" width="11.42578125" style="4"/>
    <col min="990" max="990" width="62.85546875" style="4" customWidth="1"/>
    <col min="991" max="991" width="22.28515625" style="4" customWidth="1"/>
    <col min="992" max="992" width="18.140625" style="4" customWidth="1"/>
    <col min="993" max="993" width="16.85546875" style="4" customWidth="1"/>
    <col min="994" max="994" width="13.42578125" style="4" customWidth="1"/>
    <col min="995" max="995" width="11.7109375" style="4" customWidth="1"/>
    <col min="996" max="996" width="13" style="4" customWidth="1"/>
    <col min="997" max="997" width="13.42578125" style="4" bestFit="1" customWidth="1"/>
    <col min="998" max="1245" width="11.42578125" style="4"/>
    <col min="1246" max="1246" width="62.85546875" style="4" customWidth="1"/>
    <col min="1247" max="1247" width="22.28515625" style="4" customWidth="1"/>
    <col min="1248" max="1248" width="18.140625" style="4" customWidth="1"/>
    <col min="1249" max="1249" width="16.85546875" style="4" customWidth="1"/>
    <col min="1250" max="1250" width="13.42578125" style="4" customWidth="1"/>
    <col min="1251" max="1251" width="11.7109375" style="4" customWidth="1"/>
    <col min="1252" max="1252" width="13" style="4" customWidth="1"/>
    <col min="1253" max="1253" width="13.42578125" style="4" bestFit="1" customWidth="1"/>
    <col min="1254" max="1501" width="11.42578125" style="4"/>
    <col min="1502" max="1502" width="62.85546875" style="4" customWidth="1"/>
    <col min="1503" max="1503" width="22.28515625" style="4" customWidth="1"/>
    <col min="1504" max="1504" width="18.140625" style="4" customWidth="1"/>
    <col min="1505" max="1505" width="16.85546875" style="4" customWidth="1"/>
    <col min="1506" max="1506" width="13.42578125" style="4" customWidth="1"/>
    <col min="1507" max="1507" width="11.7109375" style="4" customWidth="1"/>
    <col min="1508" max="1508" width="13" style="4" customWidth="1"/>
    <col min="1509" max="1509" width="13.42578125" style="4" bestFit="1" customWidth="1"/>
    <col min="1510" max="1757" width="11.42578125" style="4"/>
    <col min="1758" max="1758" width="62.85546875" style="4" customWidth="1"/>
    <col min="1759" max="1759" width="22.28515625" style="4" customWidth="1"/>
    <col min="1760" max="1760" width="18.140625" style="4" customWidth="1"/>
    <col min="1761" max="1761" width="16.85546875" style="4" customWidth="1"/>
    <col min="1762" max="1762" width="13.42578125" style="4" customWidth="1"/>
    <col min="1763" max="1763" width="11.7109375" style="4" customWidth="1"/>
    <col min="1764" max="1764" width="13" style="4" customWidth="1"/>
    <col min="1765" max="1765" width="13.42578125" style="4" bestFit="1" customWidth="1"/>
    <col min="1766" max="2013" width="11.42578125" style="4"/>
    <col min="2014" max="2014" width="62.85546875" style="4" customWidth="1"/>
    <col min="2015" max="2015" width="22.28515625" style="4" customWidth="1"/>
    <col min="2016" max="2016" width="18.140625" style="4" customWidth="1"/>
    <col min="2017" max="2017" width="16.85546875" style="4" customWidth="1"/>
    <col min="2018" max="2018" width="13.42578125" style="4" customWidth="1"/>
    <col min="2019" max="2019" width="11.7109375" style="4" customWidth="1"/>
    <col min="2020" max="2020" width="13" style="4" customWidth="1"/>
    <col min="2021" max="2021" width="13.42578125" style="4" bestFit="1" customWidth="1"/>
    <col min="2022" max="2269" width="11.42578125" style="4"/>
    <col min="2270" max="2270" width="62.85546875" style="4" customWidth="1"/>
    <col min="2271" max="2271" width="22.28515625" style="4" customWidth="1"/>
    <col min="2272" max="2272" width="18.140625" style="4" customWidth="1"/>
    <col min="2273" max="2273" width="16.85546875" style="4" customWidth="1"/>
    <col min="2274" max="2274" width="13.42578125" style="4" customWidth="1"/>
    <col min="2275" max="2275" width="11.7109375" style="4" customWidth="1"/>
    <col min="2276" max="2276" width="13" style="4" customWidth="1"/>
    <col min="2277" max="2277" width="13.42578125" style="4" bestFit="1" customWidth="1"/>
    <col min="2278" max="2525" width="11.42578125" style="4"/>
    <col min="2526" max="2526" width="62.85546875" style="4" customWidth="1"/>
    <col min="2527" max="2527" width="22.28515625" style="4" customWidth="1"/>
    <col min="2528" max="2528" width="18.140625" style="4" customWidth="1"/>
    <col min="2529" max="2529" width="16.85546875" style="4" customWidth="1"/>
    <col min="2530" max="2530" width="13.42578125" style="4" customWidth="1"/>
    <col min="2531" max="2531" width="11.7109375" style="4" customWidth="1"/>
    <col min="2532" max="2532" width="13" style="4" customWidth="1"/>
    <col min="2533" max="2533" width="13.42578125" style="4" bestFit="1" customWidth="1"/>
    <col min="2534" max="2781" width="11.42578125" style="4"/>
    <col min="2782" max="2782" width="62.85546875" style="4" customWidth="1"/>
    <col min="2783" max="2783" width="22.28515625" style="4" customWidth="1"/>
    <col min="2784" max="2784" width="18.140625" style="4" customWidth="1"/>
    <col min="2785" max="2785" width="16.85546875" style="4" customWidth="1"/>
    <col min="2786" max="2786" width="13.42578125" style="4" customWidth="1"/>
    <col min="2787" max="2787" width="11.7109375" style="4" customWidth="1"/>
    <col min="2788" max="2788" width="13" style="4" customWidth="1"/>
    <col min="2789" max="2789" width="13.42578125" style="4" bestFit="1" customWidth="1"/>
    <col min="2790" max="3037" width="11.42578125" style="4"/>
    <col min="3038" max="3038" width="62.85546875" style="4" customWidth="1"/>
    <col min="3039" max="3039" width="22.28515625" style="4" customWidth="1"/>
    <col min="3040" max="3040" width="18.140625" style="4" customWidth="1"/>
    <col min="3041" max="3041" width="16.85546875" style="4" customWidth="1"/>
    <col min="3042" max="3042" width="13.42578125" style="4" customWidth="1"/>
    <col min="3043" max="3043" width="11.7109375" style="4" customWidth="1"/>
    <col min="3044" max="3044" width="13" style="4" customWidth="1"/>
    <col min="3045" max="3045" width="13.42578125" style="4" bestFit="1" customWidth="1"/>
    <col min="3046" max="3293" width="11.42578125" style="4"/>
    <col min="3294" max="3294" width="62.85546875" style="4" customWidth="1"/>
    <col min="3295" max="3295" width="22.28515625" style="4" customWidth="1"/>
    <col min="3296" max="3296" width="18.140625" style="4" customWidth="1"/>
    <col min="3297" max="3297" width="16.85546875" style="4" customWidth="1"/>
    <col min="3298" max="3298" width="13.42578125" style="4" customWidth="1"/>
    <col min="3299" max="3299" width="11.7109375" style="4" customWidth="1"/>
    <col min="3300" max="3300" width="13" style="4" customWidth="1"/>
    <col min="3301" max="3301" width="13.42578125" style="4" bestFit="1" customWidth="1"/>
    <col min="3302" max="3549" width="11.42578125" style="4"/>
    <col min="3550" max="3550" width="62.85546875" style="4" customWidth="1"/>
    <col min="3551" max="3551" width="22.28515625" style="4" customWidth="1"/>
    <col min="3552" max="3552" width="18.140625" style="4" customWidth="1"/>
    <col min="3553" max="3553" width="16.85546875" style="4" customWidth="1"/>
    <col min="3554" max="3554" width="13.42578125" style="4" customWidth="1"/>
    <col min="3555" max="3555" width="11.7109375" style="4" customWidth="1"/>
    <col min="3556" max="3556" width="13" style="4" customWidth="1"/>
    <col min="3557" max="3557" width="13.42578125" style="4" bestFit="1" customWidth="1"/>
    <col min="3558" max="3805" width="11.42578125" style="4"/>
    <col min="3806" max="3806" width="62.85546875" style="4" customWidth="1"/>
    <col min="3807" max="3807" width="22.28515625" style="4" customWidth="1"/>
    <col min="3808" max="3808" width="18.140625" style="4" customWidth="1"/>
    <col min="3809" max="3809" width="16.85546875" style="4" customWidth="1"/>
    <col min="3810" max="3810" width="13.42578125" style="4" customWidth="1"/>
    <col min="3811" max="3811" width="11.7109375" style="4" customWidth="1"/>
    <col min="3812" max="3812" width="13" style="4" customWidth="1"/>
    <col min="3813" max="3813" width="13.42578125" style="4" bestFit="1" customWidth="1"/>
    <col min="3814" max="4061" width="11.42578125" style="4"/>
    <col min="4062" max="4062" width="62.85546875" style="4" customWidth="1"/>
    <col min="4063" max="4063" width="22.28515625" style="4" customWidth="1"/>
    <col min="4064" max="4064" width="18.140625" style="4" customWidth="1"/>
    <col min="4065" max="4065" width="16.85546875" style="4" customWidth="1"/>
    <col min="4066" max="4066" width="13.42578125" style="4" customWidth="1"/>
    <col min="4067" max="4067" width="11.7109375" style="4" customWidth="1"/>
    <col min="4068" max="4068" width="13" style="4" customWidth="1"/>
    <col min="4069" max="4069" width="13.42578125" style="4" bestFit="1" customWidth="1"/>
    <col min="4070" max="4317" width="11.42578125" style="4"/>
    <col min="4318" max="4318" width="62.85546875" style="4" customWidth="1"/>
    <col min="4319" max="4319" width="22.28515625" style="4" customWidth="1"/>
    <col min="4320" max="4320" width="18.140625" style="4" customWidth="1"/>
    <col min="4321" max="4321" width="16.85546875" style="4" customWidth="1"/>
    <col min="4322" max="4322" width="13.42578125" style="4" customWidth="1"/>
    <col min="4323" max="4323" width="11.7109375" style="4" customWidth="1"/>
    <col min="4324" max="4324" width="13" style="4" customWidth="1"/>
    <col min="4325" max="4325" width="13.42578125" style="4" bestFit="1" customWidth="1"/>
    <col min="4326" max="4573" width="11.42578125" style="4"/>
    <col min="4574" max="4574" width="62.85546875" style="4" customWidth="1"/>
    <col min="4575" max="4575" width="22.28515625" style="4" customWidth="1"/>
    <col min="4576" max="4576" width="18.140625" style="4" customWidth="1"/>
    <col min="4577" max="4577" width="16.85546875" style="4" customWidth="1"/>
    <col min="4578" max="4578" width="13.42578125" style="4" customWidth="1"/>
    <col min="4579" max="4579" width="11.7109375" style="4" customWidth="1"/>
    <col min="4580" max="4580" width="13" style="4" customWidth="1"/>
    <col min="4581" max="4581" width="13.42578125" style="4" bestFit="1" customWidth="1"/>
    <col min="4582" max="4829" width="11.42578125" style="4"/>
    <col min="4830" max="4830" width="62.85546875" style="4" customWidth="1"/>
    <col min="4831" max="4831" width="22.28515625" style="4" customWidth="1"/>
    <col min="4832" max="4832" width="18.140625" style="4" customWidth="1"/>
    <col min="4833" max="4833" width="16.85546875" style="4" customWidth="1"/>
    <col min="4834" max="4834" width="13.42578125" style="4" customWidth="1"/>
    <col min="4835" max="4835" width="11.7109375" style="4" customWidth="1"/>
    <col min="4836" max="4836" width="13" style="4" customWidth="1"/>
    <col min="4837" max="4837" width="13.42578125" style="4" bestFit="1" customWidth="1"/>
    <col min="4838" max="5085" width="11.42578125" style="4"/>
    <col min="5086" max="5086" width="62.85546875" style="4" customWidth="1"/>
    <col min="5087" max="5087" width="22.28515625" style="4" customWidth="1"/>
    <col min="5088" max="5088" width="18.140625" style="4" customWidth="1"/>
    <col min="5089" max="5089" width="16.85546875" style="4" customWidth="1"/>
    <col min="5090" max="5090" width="13.42578125" style="4" customWidth="1"/>
    <col min="5091" max="5091" width="11.7109375" style="4" customWidth="1"/>
    <col min="5092" max="5092" width="13" style="4" customWidth="1"/>
    <col min="5093" max="5093" width="13.42578125" style="4" bestFit="1" customWidth="1"/>
    <col min="5094" max="5341" width="11.42578125" style="4"/>
    <col min="5342" max="5342" width="62.85546875" style="4" customWidth="1"/>
    <col min="5343" max="5343" width="22.28515625" style="4" customWidth="1"/>
    <col min="5344" max="5344" width="18.140625" style="4" customWidth="1"/>
    <col min="5345" max="5345" width="16.85546875" style="4" customWidth="1"/>
    <col min="5346" max="5346" width="13.42578125" style="4" customWidth="1"/>
    <col min="5347" max="5347" width="11.7109375" style="4" customWidth="1"/>
    <col min="5348" max="5348" width="13" style="4" customWidth="1"/>
    <col min="5349" max="5349" width="13.42578125" style="4" bestFit="1" customWidth="1"/>
    <col min="5350" max="5597" width="11.42578125" style="4"/>
    <col min="5598" max="5598" width="62.85546875" style="4" customWidth="1"/>
    <col min="5599" max="5599" width="22.28515625" style="4" customWidth="1"/>
    <col min="5600" max="5600" width="18.140625" style="4" customWidth="1"/>
    <col min="5601" max="5601" width="16.85546875" style="4" customWidth="1"/>
    <col min="5602" max="5602" width="13.42578125" style="4" customWidth="1"/>
    <col min="5603" max="5603" width="11.7109375" style="4" customWidth="1"/>
    <col min="5604" max="5604" width="13" style="4" customWidth="1"/>
    <col min="5605" max="5605" width="13.42578125" style="4" bestFit="1" customWidth="1"/>
    <col min="5606" max="5853" width="11.42578125" style="4"/>
    <col min="5854" max="5854" width="62.85546875" style="4" customWidth="1"/>
    <col min="5855" max="5855" width="22.28515625" style="4" customWidth="1"/>
    <col min="5856" max="5856" width="18.140625" style="4" customWidth="1"/>
    <col min="5857" max="5857" width="16.85546875" style="4" customWidth="1"/>
    <col min="5858" max="5858" width="13.42578125" style="4" customWidth="1"/>
    <col min="5859" max="5859" width="11.7109375" style="4" customWidth="1"/>
    <col min="5860" max="5860" width="13" style="4" customWidth="1"/>
    <col min="5861" max="5861" width="13.42578125" style="4" bestFit="1" customWidth="1"/>
    <col min="5862" max="6109" width="11.42578125" style="4"/>
    <col min="6110" max="6110" width="62.85546875" style="4" customWidth="1"/>
    <col min="6111" max="6111" width="22.28515625" style="4" customWidth="1"/>
    <col min="6112" max="6112" width="18.140625" style="4" customWidth="1"/>
    <col min="6113" max="6113" width="16.85546875" style="4" customWidth="1"/>
    <col min="6114" max="6114" width="13.42578125" style="4" customWidth="1"/>
    <col min="6115" max="6115" width="11.7109375" style="4" customWidth="1"/>
    <col min="6116" max="6116" width="13" style="4" customWidth="1"/>
    <col min="6117" max="6117" width="13.42578125" style="4" bestFit="1" customWidth="1"/>
    <col min="6118" max="6365" width="11.42578125" style="4"/>
    <col min="6366" max="6366" width="62.85546875" style="4" customWidth="1"/>
    <col min="6367" max="6367" width="22.28515625" style="4" customWidth="1"/>
    <col min="6368" max="6368" width="18.140625" style="4" customWidth="1"/>
    <col min="6369" max="6369" width="16.85546875" style="4" customWidth="1"/>
    <col min="6370" max="6370" width="13.42578125" style="4" customWidth="1"/>
    <col min="6371" max="6371" width="11.7109375" style="4" customWidth="1"/>
    <col min="6372" max="6372" width="13" style="4" customWidth="1"/>
    <col min="6373" max="6373" width="13.42578125" style="4" bestFit="1" customWidth="1"/>
    <col min="6374" max="6621" width="11.42578125" style="4"/>
    <col min="6622" max="6622" width="62.85546875" style="4" customWidth="1"/>
    <col min="6623" max="6623" width="22.28515625" style="4" customWidth="1"/>
    <col min="6624" max="6624" width="18.140625" style="4" customWidth="1"/>
    <col min="6625" max="6625" width="16.85546875" style="4" customWidth="1"/>
    <col min="6626" max="6626" width="13.42578125" style="4" customWidth="1"/>
    <col min="6627" max="6627" width="11.7109375" style="4" customWidth="1"/>
    <col min="6628" max="6628" width="13" style="4" customWidth="1"/>
    <col min="6629" max="6629" width="13.42578125" style="4" bestFit="1" customWidth="1"/>
    <col min="6630" max="6877" width="11.42578125" style="4"/>
    <col min="6878" max="6878" width="62.85546875" style="4" customWidth="1"/>
    <col min="6879" max="6879" width="22.28515625" style="4" customWidth="1"/>
    <col min="6880" max="6880" width="18.140625" style="4" customWidth="1"/>
    <col min="6881" max="6881" width="16.85546875" style="4" customWidth="1"/>
    <col min="6882" max="6882" width="13.42578125" style="4" customWidth="1"/>
    <col min="6883" max="6883" width="11.7109375" style="4" customWidth="1"/>
    <col min="6884" max="6884" width="13" style="4" customWidth="1"/>
    <col min="6885" max="6885" width="13.42578125" style="4" bestFit="1" customWidth="1"/>
    <col min="6886" max="7133" width="11.42578125" style="4"/>
    <col min="7134" max="7134" width="62.85546875" style="4" customWidth="1"/>
    <col min="7135" max="7135" width="22.28515625" style="4" customWidth="1"/>
    <col min="7136" max="7136" width="18.140625" style="4" customWidth="1"/>
    <col min="7137" max="7137" width="16.85546875" style="4" customWidth="1"/>
    <col min="7138" max="7138" width="13.42578125" style="4" customWidth="1"/>
    <col min="7139" max="7139" width="11.7109375" style="4" customWidth="1"/>
    <col min="7140" max="7140" width="13" style="4" customWidth="1"/>
    <col min="7141" max="7141" width="13.42578125" style="4" bestFit="1" customWidth="1"/>
    <col min="7142" max="7389" width="11.42578125" style="4"/>
    <col min="7390" max="7390" width="62.85546875" style="4" customWidth="1"/>
    <col min="7391" max="7391" width="22.28515625" style="4" customWidth="1"/>
    <col min="7392" max="7392" width="18.140625" style="4" customWidth="1"/>
    <col min="7393" max="7393" width="16.85546875" style="4" customWidth="1"/>
    <col min="7394" max="7394" width="13.42578125" style="4" customWidth="1"/>
    <col min="7395" max="7395" width="11.7109375" style="4" customWidth="1"/>
    <col min="7396" max="7396" width="13" style="4" customWidth="1"/>
    <col min="7397" max="7397" width="13.42578125" style="4" bestFit="1" customWidth="1"/>
    <col min="7398" max="7645" width="11.42578125" style="4"/>
    <col min="7646" max="7646" width="62.85546875" style="4" customWidth="1"/>
    <col min="7647" max="7647" width="22.28515625" style="4" customWidth="1"/>
    <col min="7648" max="7648" width="18.140625" style="4" customWidth="1"/>
    <col min="7649" max="7649" width="16.85546875" style="4" customWidth="1"/>
    <col min="7650" max="7650" width="13.42578125" style="4" customWidth="1"/>
    <col min="7651" max="7651" width="11.7109375" style="4" customWidth="1"/>
    <col min="7652" max="7652" width="13" style="4" customWidth="1"/>
    <col min="7653" max="7653" width="13.42578125" style="4" bestFit="1" customWidth="1"/>
    <col min="7654" max="7901" width="11.42578125" style="4"/>
    <col min="7902" max="7902" width="62.85546875" style="4" customWidth="1"/>
    <col min="7903" max="7903" width="22.28515625" style="4" customWidth="1"/>
    <col min="7904" max="7904" width="18.140625" style="4" customWidth="1"/>
    <col min="7905" max="7905" width="16.85546875" style="4" customWidth="1"/>
    <col min="7906" max="7906" width="13.42578125" style="4" customWidth="1"/>
    <col min="7907" max="7907" width="11.7109375" style="4" customWidth="1"/>
    <col min="7908" max="7908" width="13" style="4" customWidth="1"/>
    <col min="7909" max="7909" width="13.42578125" style="4" bestFit="1" customWidth="1"/>
    <col min="7910" max="8157" width="11.42578125" style="4"/>
    <col min="8158" max="8158" width="62.85546875" style="4" customWidth="1"/>
    <col min="8159" max="8159" width="22.28515625" style="4" customWidth="1"/>
    <col min="8160" max="8160" width="18.140625" style="4" customWidth="1"/>
    <col min="8161" max="8161" width="16.85546875" style="4" customWidth="1"/>
    <col min="8162" max="8162" width="13.42578125" style="4" customWidth="1"/>
    <col min="8163" max="8163" width="11.7109375" style="4" customWidth="1"/>
    <col min="8164" max="8164" width="13" style="4" customWidth="1"/>
    <col min="8165" max="8165" width="13.42578125" style="4" bestFit="1" customWidth="1"/>
    <col min="8166" max="8413" width="11.42578125" style="4"/>
    <col min="8414" max="8414" width="62.85546875" style="4" customWidth="1"/>
    <col min="8415" max="8415" width="22.28515625" style="4" customWidth="1"/>
    <col min="8416" max="8416" width="18.140625" style="4" customWidth="1"/>
    <col min="8417" max="8417" width="16.85546875" style="4" customWidth="1"/>
    <col min="8418" max="8418" width="13.42578125" style="4" customWidth="1"/>
    <col min="8419" max="8419" width="11.7109375" style="4" customWidth="1"/>
    <col min="8420" max="8420" width="13" style="4" customWidth="1"/>
    <col min="8421" max="8421" width="13.42578125" style="4" bestFit="1" customWidth="1"/>
    <col min="8422" max="8669" width="11.42578125" style="4"/>
    <col min="8670" max="8670" width="62.85546875" style="4" customWidth="1"/>
    <col min="8671" max="8671" width="22.28515625" style="4" customWidth="1"/>
    <col min="8672" max="8672" width="18.140625" style="4" customWidth="1"/>
    <col min="8673" max="8673" width="16.85546875" style="4" customWidth="1"/>
    <col min="8674" max="8674" width="13.42578125" style="4" customWidth="1"/>
    <col min="8675" max="8675" width="11.7109375" style="4" customWidth="1"/>
    <col min="8676" max="8676" width="13" style="4" customWidth="1"/>
    <col min="8677" max="8677" width="13.42578125" style="4" bestFit="1" customWidth="1"/>
    <col min="8678" max="8925" width="11.42578125" style="4"/>
    <col min="8926" max="8926" width="62.85546875" style="4" customWidth="1"/>
    <col min="8927" max="8927" width="22.28515625" style="4" customWidth="1"/>
    <col min="8928" max="8928" width="18.140625" style="4" customWidth="1"/>
    <col min="8929" max="8929" width="16.85546875" style="4" customWidth="1"/>
    <col min="8930" max="8930" width="13.42578125" style="4" customWidth="1"/>
    <col min="8931" max="8931" width="11.7109375" style="4" customWidth="1"/>
    <col min="8932" max="8932" width="13" style="4" customWidth="1"/>
    <col min="8933" max="8933" width="13.42578125" style="4" bestFit="1" customWidth="1"/>
    <col min="8934" max="9181" width="11.42578125" style="4"/>
    <col min="9182" max="9182" width="62.85546875" style="4" customWidth="1"/>
    <col min="9183" max="9183" width="22.28515625" style="4" customWidth="1"/>
    <col min="9184" max="9184" width="18.140625" style="4" customWidth="1"/>
    <col min="9185" max="9185" width="16.85546875" style="4" customWidth="1"/>
    <col min="9186" max="9186" width="13.42578125" style="4" customWidth="1"/>
    <col min="9187" max="9187" width="11.7109375" style="4" customWidth="1"/>
    <col min="9188" max="9188" width="13" style="4" customWidth="1"/>
    <col min="9189" max="9189" width="13.42578125" style="4" bestFit="1" customWidth="1"/>
    <col min="9190" max="9437" width="11.42578125" style="4"/>
    <col min="9438" max="9438" width="62.85546875" style="4" customWidth="1"/>
    <col min="9439" max="9439" width="22.28515625" style="4" customWidth="1"/>
    <col min="9440" max="9440" width="18.140625" style="4" customWidth="1"/>
    <col min="9441" max="9441" width="16.85546875" style="4" customWidth="1"/>
    <col min="9442" max="9442" width="13.42578125" style="4" customWidth="1"/>
    <col min="9443" max="9443" width="11.7109375" style="4" customWidth="1"/>
    <col min="9444" max="9444" width="13" style="4" customWidth="1"/>
    <col min="9445" max="9445" width="13.42578125" style="4" bestFit="1" customWidth="1"/>
    <col min="9446" max="9693" width="11.42578125" style="4"/>
    <col min="9694" max="9694" width="62.85546875" style="4" customWidth="1"/>
    <col min="9695" max="9695" width="22.28515625" style="4" customWidth="1"/>
    <col min="9696" max="9696" width="18.140625" style="4" customWidth="1"/>
    <col min="9697" max="9697" width="16.85546875" style="4" customWidth="1"/>
    <col min="9698" max="9698" width="13.42578125" style="4" customWidth="1"/>
    <col min="9699" max="9699" width="11.7109375" style="4" customWidth="1"/>
    <col min="9700" max="9700" width="13" style="4" customWidth="1"/>
    <col min="9701" max="9701" width="13.42578125" style="4" bestFit="1" customWidth="1"/>
    <col min="9702" max="9949" width="11.42578125" style="4"/>
    <col min="9950" max="9950" width="62.85546875" style="4" customWidth="1"/>
    <col min="9951" max="9951" width="22.28515625" style="4" customWidth="1"/>
    <col min="9952" max="9952" width="18.140625" style="4" customWidth="1"/>
    <col min="9953" max="9953" width="16.85546875" style="4" customWidth="1"/>
    <col min="9954" max="9954" width="13.42578125" style="4" customWidth="1"/>
    <col min="9955" max="9955" width="11.7109375" style="4" customWidth="1"/>
    <col min="9956" max="9956" width="13" style="4" customWidth="1"/>
    <col min="9957" max="9957" width="13.42578125" style="4" bestFit="1" customWidth="1"/>
    <col min="9958" max="10205" width="11.42578125" style="4"/>
    <col min="10206" max="10206" width="62.85546875" style="4" customWidth="1"/>
    <col min="10207" max="10207" width="22.28515625" style="4" customWidth="1"/>
    <col min="10208" max="10208" width="18.140625" style="4" customWidth="1"/>
    <col min="10209" max="10209" width="16.85546875" style="4" customWidth="1"/>
    <col min="10210" max="10210" width="13.42578125" style="4" customWidth="1"/>
    <col min="10211" max="10211" width="11.7109375" style="4" customWidth="1"/>
    <col min="10212" max="10212" width="13" style="4" customWidth="1"/>
    <col min="10213" max="10213" width="13.42578125" style="4" bestFit="1" customWidth="1"/>
    <col min="10214" max="10461" width="11.42578125" style="4"/>
    <col min="10462" max="10462" width="62.85546875" style="4" customWidth="1"/>
    <col min="10463" max="10463" width="22.28515625" style="4" customWidth="1"/>
    <col min="10464" max="10464" width="18.140625" style="4" customWidth="1"/>
    <col min="10465" max="10465" width="16.85546875" style="4" customWidth="1"/>
    <col min="10466" max="10466" width="13.42578125" style="4" customWidth="1"/>
    <col min="10467" max="10467" width="11.7109375" style="4" customWidth="1"/>
    <col min="10468" max="10468" width="13" style="4" customWidth="1"/>
    <col min="10469" max="10469" width="13.42578125" style="4" bestFit="1" customWidth="1"/>
    <col min="10470" max="10717" width="11.42578125" style="4"/>
    <col min="10718" max="10718" width="62.85546875" style="4" customWidth="1"/>
    <col min="10719" max="10719" width="22.28515625" style="4" customWidth="1"/>
    <col min="10720" max="10720" width="18.140625" style="4" customWidth="1"/>
    <col min="10721" max="10721" width="16.85546875" style="4" customWidth="1"/>
    <col min="10722" max="10722" width="13.42578125" style="4" customWidth="1"/>
    <col min="10723" max="10723" width="11.7109375" style="4" customWidth="1"/>
    <col min="10724" max="10724" width="13" style="4" customWidth="1"/>
    <col min="10725" max="10725" width="13.42578125" style="4" bestFit="1" customWidth="1"/>
    <col min="10726" max="10973" width="11.42578125" style="4"/>
    <col min="10974" max="10974" width="62.85546875" style="4" customWidth="1"/>
    <col min="10975" max="10975" width="22.28515625" style="4" customWidth="1"/>
    <col min="10976" max="10976" width="18.140625" style="4" customWidth="1"/>
    <col min="10977" max="10977" width="16.85546875" style="4" customWidth="1"/>
    <col min="10978" max="10978" width="13.42578125" style="4" customWidth="1"/>
    <col min="10979" max="10979" width="11.7109375" style="4" customWidth="1"/>
    <col min="10980" max="10980" width="13" style="4" customWidth="1"/>
    <col min="10981" max="10981" width="13.42578125" style="4" bestFit="1" customWidth="1"/>
    <col min="10982" max="11229" width="11.42578125" style="4"/>
    <col min="11230" max="11230" width="62.85546875" style="4" customWidth="1"/>
    <col min="11231" max="11231" width="22.28515625" style="4" customWidth="1"/>
    <col min="11232" max="11232" width="18.140625" style="4" customWidth="1"/>
    <col min="11233" max="11233" width="16.85546875" style="4" customWidth="1"/>
    <col min="11234" max="11234" width="13.42578125" style="4" customWidth="1"/>
    <col min="11235" max="11235" width="11.7109375" style="4" customWidth="1"/>
    <col min="11236" max="11236" width="13" style="4" customWidth="1"/>
    <col min="11237" max="11237" width="13.42578125" style="4" bestFit="1" customWidth="1"/>
    <col min="11238" max="11485" width="11.42578125" style="4"/>
    <col min="11486" max="11486" width="62.85546875" style="4" customWidth="1"/>
    <col min="11487" max="11487" width="22.28515625" style="4" customWidth="1"/>
    <col min="11488" max="11488" width="18.140625" style="4" customWidth="1"/>
    <col min="11489" max="11489" width="16.85546875" style="4" customWidth="1"/>
    <col min="11490" max="11490" width="13.42578125" style="4" customWidth="1"/>
    <col min="11491" max="11491" width="11.7109375" style="4" customWidth="1"/>
    <col min="11492" max="11492" width="13" style="4" customWidth="1"/>
    <col min="11493" max="11493" width="13.42578125" style="4" bestFit="1" customWidth="1"/>
    <col min="11494" max="11741" width="11.42578125" style="4"/>
    <col min="11742" max="11742" width="62.85546875" style="4" customWidth="1"/>
    <col min="11743" max="11743" width="22.28515625" style="4" customWidth="1"/>
    <col min="11744" max="11744" width="18.140625" style="4" customWidth="1"/>
    <col min="11745" max="11745" width="16.85546875" style="4" customWidth="1"/>
    <col min="11746" max="11746" width="13.42578125" style="4" customWidth="1"/>
    <col min="11747" max="11747" width="11.7109375" style="4" customWidth="1"/>
    <col min="11748" max="11748" width="13" style="4" customWidth="1"/>
    <col min="11749" max="11749" width="13.42578125" style="4" bestFit="1" customWidth="1"/>
    <col min="11750" max="11997" width="11.42578125" style="4"/>
    <col min="11998" max="11998" width="62.85546875" style="4" customWidth="1"/>
    <col min="11999" max="11999" width="22.28515625" style="4" customWidth="1"/>
    <col min="12000" max="12000" width="18.140625" style="4" customWidth="1"/>
    <col min="12001" max="12001" width="16.85546875" style="4" customWidth="1"/>
    <col min="12002" max="12002" width="13.42578125" style="4" customWidth="1"/>
    <col min="12003" max="12003" width="11.7109375" style="4" customWidth="1"/>
    <col min="12004" max="12004" width="13" style="4" customWidth="1"/>
    <col min="12005" max="12005" width="13.42578125" style="4" bestFit="1" customWidth="1"/>
    <col min="12006" max="12253" width="11.42578125" style="4"/>
    <col min="12254" max="12254" width="62.85546875" style="4" customWidth="1"/>
    <col min="12255" max="12255" width="22.28515625" style="4" customWidth="1"/>
    <col min="12256" max="12256" width="18.140625" style="4" customWidth="1"/>
    <col min="12257" max="12257" width="16.85546875" style="4" customWidth="1"/>
    <col min="12258" max="12258" width="13.42578125" style="4" customWidth="1"/>
    <col min="12259" max="12259" width="11.7109375" style="4" customWidth="1"/>
    <col min="12260" max="12260" width="13" style="4" customWidth="1"/>
    <col min="12261" max="12261" width="13.42578125" style="4" bestFit="1" customWidth="1"/>
    <col min="12262" max="12509" width="11.42578125" style="4"/>
    <col min="12510" max="12510" width="62.85546875" style="4" customWidth="1"/>
    <col min="12511" max="12511" width="22.28515625" style="4" customWidth="1"/>
    <col min="12512" max="12512" width="18.140625" style="4" customWidth="1"/>
    <col min="12513" max="12513" width="16.85546875" style="4" customWidth="1"/>
    <col min="12514" max="12514" width="13.42578125" style="4" customWidth="1"/>
    <col min="12515" max="12515" width="11.7109375" style="4" customWidth="1"/>
    <col min="12516" max="12516" width="13" style="4" customWidth="1"/>
    <col min="12517" max="12517" width="13.42578125" style="4" bestFit="1" customWidth="1"/>
    <col min="12518" max="12765" width="11.42578125" style="4"/>
    <col min="12766" max="12766" width="62.85546875" style="4" customWidth="1"/>
    <col min="12767" max="12767" width="22.28515625" style="4" customWidth="1"/>
    <col min="12768" max="12768" width="18.140625" style="4" customWidth="1"/>
    <col min="12769" max="12769" width="16.85546875" style="4" customWidth="1"/>
    <col min="12770" max="12770" width="13.42578125" style="4" customWidth="1"/>
    <col min="12771" max="12771" width="11.7109375" style="4" customWidth="1"/>
    <col min="12772" max="12772" width="13" style="4" customWidth="1"/>
    <col min="12773" max="12773" width="13.42578125" style="4" bestFit="1" customWidth="1"/>
    <col min="12774" max="13021" width="11.42578125" style="4"/>
    <col min="13022" max="13022" width="62.85546875" style="4" customWidth="1"/>
    <col min="13023" max="13023" width="22.28515625" style="4" customWidth="1"/>
    <col min="13024" max="13024" width="18.140625" style="4" customWidth="1"/>
    <col min="13025" max="13025" width="16.85546875" style="4" customWidth="1"/>
    <col min="13026" max="13026" width="13.42578125" style="4" customWidth="1"/>
    <col min="13027" max="13027" width="11.7109375" style="4" customWidth="1"/>
    <col min="13028" max="13028" width="13" style="4" customWidth="1"/>
    <col min="13029" max="13029" width="13.42578125" style="4" bestFit="1" customWidth="1"/>
    <col min="13030" max="13277" width="11.42578125" style="4"/>
    <col min="13278" max="13278" width="62.85546875" style="4" customWidth="1"/>
    <col min="13279" max="13279" width="22.28515625" style="4" customWidth="1"/>
    <col min="13280" max="13280" width="18.140625" style="4" customWidth="1"/>
    <col min="13281" max="13281" width="16.85546875" style="4" customWidth="1"/>
    <col min="13282" max="13282" width="13.42578125" style="4" customWidth="1"/>
    <col min="13283" max="13283" width="11.7109375" style="4" customWidth="1"/>
    <col min="13284" max="13284" width="13" style="4" customWidth="1"/>
    <col min="13285" max="13285" width="13.42578125" style="4" bestFit="1" customWidth="1"/>
    <col min="13286" max="13533" width="11.42578125" style="4"/>
    <col min="13534" max="13534" width="62.85546875" style="4" customWidth="1"/>
    <col min="13535" max="13535" width="22.28515625" style="4" customWidth="1"/>
    <col min="13536" max="13536" width="18.140625" style="4" customWidth="1"/>
    <col min="13537" max="13537" width="16.85546875" style="4" customWidth="1"/>
    <col min="13538" max="13538" width="13.42578125" style="4" customWidth="1"/>
    <col min="13539" max="13539" width="11.7109375" style="4" customWidth="1"/>
    <col min="13540" max="13540" width="13" style="4" customWidth="1"/>
    <col min="13541" max="13541" width="13.42578125" style="4" bestFit="1" customWidth="1"/>
    <col min="13542" max="13789" width="11.42578125" style="4"/>
    <col min="13790" max="13790" width="62.85546875" style="4" customWidth="1"/>
    <col min="13791" max="13791" width="22.28515625" style="4" customWidth="1"/>
    <col min="13792" max="13792" width="18.140625" style="4" customWidth="1"/>
    <col min="13793" max="13793" width="16.85546875" style="4" customWidth="1"/>
    <col min="13794" max="13794" width="13.42578125" style="4" customWidth="1"/>
    <col min="13795" max="13795" width="11.7109375" style="4" customWidth="1"/>
    <col min="13796" max="13796" width="13" style="4" customWidth="1"/>
    <col min="13797" max="13797" width="13.42578125" style="4" bestFit="1" customWidth="1"/>
    <col min="13798" max="14045" width="11.42578125" style="4"/>
    <col min="14046" max="14046" width="62.85546875" style="4" customWidth="1"/>
    <col min="14047" max="14047" width="22.28515625" style="4" customWidth="1"/>
    <col min="14048" max="14048" width="18.140625" style="4" customWidth="1"/>
    <col min="14049" max="14049" width="16.85546875" style="4" customWidth="1"/>
    <col min="14050" max="14050" width="13.42578125" style="4" customWidth="1"/>
    <col min="14051" max="14051" width="11.7109375" style="4" customWidth="1"/>
    <col min="14052" max="14052" width="13" style="4" customWidth="1"/>
    <col min="14053" max="14053" width="13.42578125" style="4" bestFit="1" customWidth="1"/>
    <col min="14054" max="14301" width="11.42578125" style="4"/>
    <col min="14302" max="14302" width="62.85546875" style="4" customWidth="1"/>
    <col min="14303" max="14303" width="22.28515625" style="4" customWidth="1"/>
    <col min="14304" max="14304" width="18.140625" style="4" customWidth="1"/>
    <col min="14305" max="14305" width="16.85546875" style="4" customWidth="1"/>
    <col min="14306" max="14306" width="13.42578125" style="4" customWidth="1"/>
    <col min="14307" max="14307" width="11.7109375" style="4" customWidth="1"/>
    <col min="14308" max="14308" width="13" style="4" customWidth="1"/>
    <col min="14309" max="14309" width="13.42578125" style="4" bestFit="1" customWidth="1"/>
    <col min="14310" max="14557" width="11.42578125" style="4"/>
    <col min="14558" max="14558" width="62.85546875" style="4" customWidth="1"/>
    <col min="14559" max="14559" width="22.28515625" style="4" customWidth="1"/>
    <col min="14560" max="14560" width="18.140625" style="4" customWidth="1"/>
    <col min="14561" max="14561" width="16.85546875" style="4" customWidth="1"/>
    <col min="14562" max="14562" width="13.42578125" style="4" customWidth="1"/>
    <col min="14563" max="14563" width="11.7109375" style="4" customWidth="1"/>
    <col min="14564" max="14564" width="13" style="4" customWidth="1"/>
    <col min="14565" max="14565" width="13.42578125" style="4" bestFit="1" customWidth="1"/>
    <col min="14566" max="14813" width="11.42578125" style="4"/>
    <col min="14814" max="14814" width="62.85546875" style="4" customWidth="1"/>
    <col min="14815" max="14815" width="22.28515625" style="4" customWidth="1"/>
    <col min="14816" max="14816" width="18.140625" style="4" customWidth="1"/>
    <col min="14817" max="14817" width="16.85546875" style="4" customWidth="1"/>
    <col min="14818" max="14818" width="13.42578125" style="4" customWidth="1"/>
    <col min="14819" max="14819" width="11.7109375" style="4" customWidth="1"/>
    <col min="14820" max="14820" width="13" style="4" customWidth="1"/>
    <col min="14821" max="14821" width="13.42578125" style="4" bestFit="1" customWidth="1"/>
    <col min="14822" max="15069" width="11.42578125" style="4"/>
    <col min="15070" max="15070" width="62.85546875" style="4" customWidth="1"/>
    <col min="15071" max="15071" width="22.28515625" style="4" customWidth="1"/>
    <col min="15072" max="15072" width="18.140625" style="4" customWidth="1"/>
    <col min="15073" max="15073" width="16.85546875" style="4" customWidth="1"/>
    <col min="15074" max="15074" width="13.42578125" style="4" customWidth="1"/>
    <col min="15075" max="15075" width="11.7109375" style="4" customWidth="1"/>
    <col min="15076" max="15076" width="13" style="4" customWidth="1"/>
    <col min="15077" max="15077" width="13.42578125" style="4" bestFit="1" customWidth="1"/>
    <col min="15078" max="15325" width="11.42578125" style="4"/>
    <col min="15326" max="15326" width="62.85546875" style="4" customWidth="1"/>
    <col min="15327" max="15327" width="22.28515625" style="4" customWidth="1"/>
    <col min="15328" max="15328" width="18.140625" style="4" customWidth="1"/>
    <col min="15329" max="15329" width="16.85546875" style="4" customWidth="1"/>
    <col min="15330" max="15330" width="13.42578125" style="4" customWidth="1"/>
    <col min="15331" max="15331" width="11.7109375" style="4" customWidth="1"/>
    <col min="15332" max="15332" width="13" style="4" customWidth="1"/>
    <col min="15333" max="15333" width="13.42578125" style="4" bestFit="1" customWidth="1"/>
    <col min="15334" max="15581" width="11.42578125" style="4"/>
    <col min="15582" max="15582" width="62.85546875" style="4" customWidth="1"/>
    <col min="15583" max="15583" width="22.28515625" style="4" customWidth="1"/>
    <col min="15584" max="15584" width="18.140625" style="4" customWidth="1"/>
    <col min="15585" max="15585" width="16.85546875" style="4" customWidth="1"/>
    <col min="15586" max="15586" width="13.42578125" style="4" customWidth="1"/>
    <col min="15587" max="15587" width="11.7109375" style="4" customWidth="1"/>
    <col min="15588" max="15588" width="13" style="4" customWidth="1"/>
    <col min="15589" max="15589" width="13.42578125" style="4" bestFit="1" customWidth="1"/>
    <col min="15590" max="15837" width="11.42578125" style="4"/>
    <col min="15838" max="15838" width="62.85546875" style="4" customWidth="1"/>
    <col min="15839" max="15839" width="22.28515625" style="4" customWidth="1"/>
    <col min="15840" max="15840" width="18.140625" style="4" customWidth="1"/>
    <col min="15841" max="15841" width="16.85546875" style="4" customWidth="1"/>
    <col min="15842" max="15842" width="13.42578125" style="4" customWidth="1"/>
    <col min="15843" max="15843" width="11.7109375" style="4" customWidth="1"/>
    <col min="15844" max="15844" width="13" style="4" customWidth="1"/>
    <col min="15845" max="15845" width="13.42578125" style="4" bestFit="1" customWidth="1"/>
    <col min="15846" max="16093" width="11.42578125" style="4"/>
    <col min="16094" max="16094" width="62.85546875" style="4" customWidth="1"/>
    <col min="16095" max="16095" width="22.28515625" style="4" customWidth="1"/>
    <col min="16096" max="16096" width="18.140625" style="4" customWidth="1"/>
    <col min="16097" max="16097" width="16.85546875" style="4" customWidth="1"/>
    <col min="16098" max="16098" width="13.42578125" style="4" customWidth="1"/>
    <col min="16099" max="16099" width="11.7109375" style="4" customWidth="1"/>
    <col min="16100" max="16100" width="13" style="4" customWidth="1"/>
    <col min="16101" max="16101" width="13.42578125" style="4" bestFit="1" customWidth="1"/>
    <col min="16102" max="16384" width="11.42578125" style="4"/>
  </cols>
  <sheetData>
    <row r="2" spans="1:7" x14ac:dyDescent="0.25">
      <c r="A2" s="498" t="s">
        <v>0</v>
      </c>
      <c r="B2" s="498"/>
      <c r="C2" s="498"/>
      <c r="D2" s="498"/>
      <c r="E2" s="498"/>
      <c r="F2" s="498"/>
      <c r="G2" s="498"/>
    </row>
    <row r="3" spans="1:7" x14ac:dyDescent="0.25">
      <c r="A3" s="498" t="s">
        <v>1</v>
      </c>
      <c r="B3" s="498"/>
      <c r="C3" s="498"/>
      <c r="D3" s="498"/>
      <c r="E3" s="498"/>
      <c r="F3" s="498"/>
      <c r="G3" s="498"/>
    </row>
    <row r="4" spans="1:7" x14ac:dyDescent="0.25">
      <c r="A4" s="498" t="s">
        <v>128</v>
      </c>
      <c r="B4" s="498"/>
      <c r="C4" s="498"/>
      <c r="D4" s="498"/>
      <c r="E4" s="498"/>
      <c r="F4" s="498"/>
      <c r="G4" s="498"/>
    </row>
    <row r="5" spans="1:7" x14ac:dyDescent="0.25">
      <c r="A5" s="301"/>
      <c r="B5" s="301"/>
      <c r="C5" s="50"/>
      <c r="D5" s="49"/>
      <c r="E5" s="49"/>
      <c r="F5" s="49"/>
      <c r="G5" s="49"/>
    </row>
    <row r="6" spans="1:7" x14ac:dyDescent="0.25">
      <c r="A6" s="382"/>
      <c r="B6" s="499" t="s">
        <v>3</v>
      </c>
      <c r="C6" s="500"/>
      <c r="D6" s="500"/>
      <c r="E6" s="512" t="s">
        <v>4</v>
      </c>
      <c r="F6" s="513"/>
      <c r="G6" s="514"/>
    </row>
    <row r="7" spans="1:7" ht="76.5" x14ac:dyDescent="0.25">
      <c r="A7" s="383" t="s">
        <v>5</v>
      </c>
      <c r="B7" s="302" t="s">
        <v>6</v>
      </c>
      <c r="C7" s="307" t="s">
        <v>7</v>
      </c>
      <c r="D7" s="14" t="s">
        <v>8</v>
      </c>
      <c r="E7" s="14" t="s">
        <v>9</v>
      </c>
      <c r="F7" s="14" t="s">
        <v>10</v>
      </c>
      <c r="G7" s="14" t="s">
        <v>11</v>
      </c>
    </row>
    <row r="8" spans="1:7" x14ac:dyDescent="0.25">
      <c r="A8" s="384" t="s">
        <v>129</v>
      </c>
      <c r="B8" s="303"/>
      <c r="C8" s="308">
        <f>C9+C19+C137+C191</f>
        <v>36427999999.68</v>
      </c>
      <c r="D8" s="15"/>
      <c r="E8" s="15"/>
      <c r="F8" s="15"/>
      <c r="G8" s="15"/>
    </row>
    <row r="9" spans="1:7" ht="25.5" x14ac:dyDescent="0.25">
      <c r="A9" s="16" t="s">
        <v>130</v>
      </c>
      <c r="B9" s="16"/>
      <c r="C9" s="309">
        <f>C10+C11+C12+C13+C14+C15+C16+C17+C18</f>
        <v>2029000000</v>
      </c>
      <c r="D9" s="18"/>
      <c r="E9" s="19"/>
      <c r="F9" s="18"/>
      <c r="G9" s="18"/>
    </row>
    <row r="10" spans="1:7" ht="38.25" x14ac:dyDescent="0.25">
      <c r="A10" s="295" t="s">
        <v>131</v>
      </c>
      <c r="B10" s="162" t="s">
        <v>132</v>
      </c>
      <c r="C10" s="310">
        <v>819000000</v>
      </c>
      <c r="D10" s="28">
        <v>40969</v>
      </c>
      <c r="E10" s="28">
        <v>41061</v>
      </c>
      <c r="F10" s="28">
        <v>41091</v>
      </c>
      <c r="G10" s="28">
        <v>41244</v>
      </c>
    </row>
    <row r="11" spans="1:7" ht="38.25" x14ac:dyDescent="0.25">
      <c r="A11" s="295" t="s">
        <v>131</v>
      </c>
      <c r="B11" s="162" t="s">
        <v>133</v>
      </c>
      <c r="C11" s="311">
        <v>1000000000</v>
      </c>
      <c r="D11" s="28">
        <v>40969</v>
      </c>
      <c r="E11" s="28">
        <v>41061</v>
      </c>
      <c r="F11" s="28">
        <v>41091</v>
      </c>
      <c r="G11" s="28">
        <v>41244</v>
      </c>
    </row>
    <row r="12" spans="1:7" x14ac:dyDescent="0.25">
      <c r="A12" s="295" t="s">
        <v>134</v>
      </c>
      <c r="B12" s="304" t="s">
        <v>135</v>
      </c>
      <c r="C12" s="312">
        <v>30000000</v>
      </c>
      <c r="D12" s="28">
        <v>40909</v>
      </c>
      <c r="E12" s="28">
        <v>41030</v>
      </c>
      <c r="F12" s="28">
        <v>41061</v>
      </c>
      <c r="G12" s="28">
        <v>41183</v>
      </c>
    </row>
    <row r="13" spans="1:7" x14ac:dyDescent="0.25">
      <c r="A13" s="295" t="s">
        <v>134</v>
      </c>
      <c r="B13" s="304" t="s">
        <v>136</v>
      </c>
      <c r="C13" s="312">
        <v>30000000</v>
      </c>
      <c r="D13" s="28">
        <v>40909</v>
      </c>
      <c r="E13" s="28">
        <v>41030</v>
      </c>
      <c r="F13" s="28">
        <v>41061</v>
      </c>
      <c r="G13" s="28">
        <v>41183</v>
      </c>
    </row>
    <row r="14" spans="1:7" x14ac:dyDescent="0.25">
      <c r="A14" s="295" t="s">
        <v>134</v>
      </c>
      <c r="B14" s="304" t="s">
        <v>137</v>
      </c>
      <c r="C14" s="312">
        <v>30000000</v>
      </c>
      <c r="D14" s="28">
        <v>40909</v>
      </c>
      <c r="E14" s="28">
        <v>41030</v>
      </c>
      <c r="F14" s="28">
        <v>41061</v>
      </c>
      <c r="G14" s="28">
        <v>41183</v>
      </c>
    </row>
    <row r="15" spans="1:7" x14ac:dyDescent="0.25">
      <c r="A15" s="295" t="s">
        <v>134</v>
      </c>
      <c r="B15" s="304" t="s">
        <v>138</v>
      </c>
      <c r="C15" s="312">
        <v>30000000</v>
      </c>
      <c r="D15" s="28">
        <v>40909</v>
      </c>
      <c r="E15" s="28">
        <v>41030</v>
      </c>
      <c r="F15" s="28">
        <v>41061</v>
      </c>
      <c r="G15" s="28">
        <v>41183</v>
      </c>
    </row>
    <row r="16" spans="1:7" x14ac:dyDescent="0.25">
      <c r="A16" s="295" t="s">
        <v>134</v>
      </c>
      <c r="B16" s="304" t="s">
        <v>139</v>
      </c>
      <c r="C16" s="312">
        <v>30000000</v>
      </c>
      <c r="D16" s="28">
        <v>40909</v>
      </c>
      <c r="E16" s="28">
        <v>41030</v>
      </c>
      <c r="F16" s="28">
        <v>41061</v>
      </c>
      <c r="G16" s="28">
        <v>41183</v>
      </c>
    </row>
    <row r="17" spans="1:8" x14ac:dyDescent="0.25">
      <c r="A17" s="295" t="s">
        <v>134</v>
      </c>
      <c r="B17" s="304" t="s">
        <v>132</v>
      </c>
      <c r="C17" s="312">
        <v>30000000</v>
      </c>
      <c r="D17" s="28">
        <v>40909</v>
      </c>
      <c r="E17" s="28">
        <v>41030</v>
      </c>
      <c r="F17" s="28">
        <v>41061</v>
      </c>
      <c r="G17" s="28">
        <v>41183</v>
      </c>
    </row>
    <row r="18" spans="1:8" x14ac:dyDescent="0.25">
      <c r="A18" s="295" t="s">
        <v>134</v>
      </c>
      <c r="B18" s="304" t="s">
        <v>140</v>
      </c>
      <c r="C18" s="312">
        <v>30000000</v>
      </c>
      <c r="D18" s="28">
        <v>40909</v>
      </c>
      <c r="E18" s="28">
        <v>41030</v>
      </c>
      <c r="F18" s="28">
        <v>41061</v>
      </c>
      <c r="G18" s="28">
        <v>41183</v>
      </c>
    </row>
    <row r="19" spans="1:8" ht="38.25" x14ac:dyDescent="0.25">
      <c r="A19" s="16" t="s">
        <v>141</v>
      </c>
      <c r="B19" s="16"/>
      <c r="C19" s="309">
        <f>SUM(C20:C136)</f>
        <v>29448000000</v>
      </c>
      <c r="D19" s="61"/>
      <c r="E19" s="61"/>
      <c r="F19" s="29"/>
      <c r="G19" s="29"/>
      <c r="H19" s="112"/>
    </row>
    <row r="20" spans="1:8" ht="38.25" customHeight="1" x14ac:dyDescent="0.2">
      <c r="A20" s="224" t="s">
        <v>142</v>
      </c>
      <c r="B20" s="224" t="s">
        <v>17</v>
      </c>
      <c r="C20" s="169">
        <v>449659243</v>
      </c>
      <c r="D20" s="28">
        <v>41091</v>
      </c>
      <c r="E20" s="60">
        <v>41183</v>
      </c>
      <c r="F20" s="170">
        <v>41214</v>
      </c>
      <c r="G20" s="170">
        <v>41821</v>
      </c>
    </row>
    <row r="21" spans="1:8" ht="38.25" x14ac:dyDescent="0.2">
      <c r="A21" s="224" t="s">
        <v>142</v>
      </c>
      <c r="B21" s="224" t="s">
        <v>143</v>
      </c>
      <c r="C21" s="169">
        <f>128839176+92000000</f>
        <v>220839176</v>
      </c>
      <c r="D21" s="28">
        <v>41091</v>
      </c>
      <c r="E21" s="60">
        <v>41183</v>
      </c>
      <c r="F21" s="170">
        <v>41214</v>
      </c>
      <c r="G21" s="170">
        <v>41821</v>
      </c>
    </row>
    <row r="22" spans="1:8" ht="38.25" x14ac:dyDescent="0.2">
      <c r="A22" s="224" t="s">
        <v>142</v>
      </c>
      <c r="B22" s="224" t="s">
        <v>69</v>
      </c>
      <c r="C22" s="169">
        <v>1272837046</v>
      </c>
      <c r="D22" s="28">
        <v>41091</v>
      </c>
      <c r="E22" s="60">
        <v>41183</v>
      </c>
      <c r="F22" s="170">
        <v>41214</v>
      </c>
      <c r="G22" s="170">
        <v>41821</v>
      </c>
    </row>
    <row r="23" spans="1:8" ht="38.25" x14ac:dyDescent="0.2">
      <c r="A23" s="224" t="s">
        <v>142</v>
      </c>
      <c r="B23" s="224" t="s">
        <v>18</v>
      </c>
      <c r="C23" s="169">
        <f>839574835-70000000</f>
        <v>769574835</v>
      </c>
      <c r="D23" s="28">
        <v>41091</v>
      </c>
      <c r="E23" s="60">
        <v>41183</v>
      </c>
      <c r="F23" s="170">
        <v>41214</v>
      </c>
      <c r="G23" s="170">
        <v>41821</v>
      </c>
    </row>
    <row r="24" spans="1:8" ht="38.25" x14ac:dyDescent="0.2">
      <c r="A24" s="224" t="s">
        <v>142</v>
      </c>
      <c r="B24" s="224" t="s">
        <v>144</v>
      </c>
      <c r="C24" s="169">
        <f>205695703-30000000</f>
        <v>175695703</v>
      </c>
      <c r="D24" s="28">
        <v>41091</v>
      </c>
      <c r="E24" s="60">
        <v>41183</v>
      </c>
      <c r="F24" s="170">
        <v>41214</v>
      </c>
      <c r="G24" s="170">
        <v>41821</v>
      </c>
    </row>
    <row r="25" spans="1:8" ht="38.25" x14ac:dyDescent="0.2">
      <c r="A25" s="224" t="s">
        <v>142</v>
      </c>
      <c r="B25" s="224" t="s">
        <v>50</v>
      </c>
      <c r="C25" s="169">
        <v>749230984</v>
      </c>
      <c r="D25" s="28">
        <v>41091</v>
      </c>
      <c r="E25" s="60">
        <v>41183</v>
      </c>
      <c r="F25" s="170">
        <v>41214</v>
      </c>
      <c r="G25" s="170">
        <v>41821</v>
      </c>
    </row>
    <row r="26" spans="1:8" ht="38.25" x14ac:dyDescent="0.2">
      <c r="A26" s="224" t="s">
        <v>142</v>
      </c>
      <c r="B26" s="224" t="s">
        <v>51</v>
      </c>
      <c r="C26" s="169">
        <v>342826168</v>
      </c>
      <c r="D26" s="28">
        <v>41091</v>
      </c>
      <c r="E26" s="60">
        <v>41183</v>
      </c>
      <c r="F26" s="170">
        <v>41214</v>
      </c>
      <c r="G26" s="170">
        <v>41821</v>
      </c>
    </row>
    <row r="27" spans="1:8" ht="38.25" x14ac:dyDescent="0.2">
      <c r="A27" s="224" t="s">
        <v>142</v>
      </c>
      <c r="B27" s="224" t="s">
        <v>52</v>
      </c>
      <c r="C27" s="169">
        <v>998576122</v>
      </c>
      <c r="D27" s="28">
        <v>41091</v>
      </c>
      <c r="E27" s="60">
        <v>41183</v>
      </c>
      <c r="F27" s="170">
        <v>41214</v>
      </c>
      <c r="G27" s="170">
        <v>41821</v>
      </c>
    </row>
    <row r="28" spans="1:8" ht="38.25" x14ac:dyDescent="0.2">
      <c r="A28" s="224" t="s">
        <v>142</v>
      </c>
      <c r="B28" s="224" t="s">
        <v>35</v>
      </c>
      <c r="C28" s="169">
        <v>968444583</v>
      </c>
      <c r="D28" s="28">
        <v>41091</v>
      </c>
      <c r="E28" s="60">
        <v>41183</v>
      </c>
      <c r="F28" s="170">
        <v>41214</v>
      </c>
      <c r="G28" s="170">
        <v>41821</v>
      </c>
    </row>
    <row r="29" spans="1:8" ht="38.25" x14ac:dyDescent="0.2">
      <c r="A29" s="224" t="s">
        <v>142</v>
      </c>
      <c r="B29" s="224" t="s">
        <v>15</v>
      </c>
      <c r="C29" s="169">
        <v>197421185</v>
      </c>
      <c r="D29" s="28">
        <v>41091</v>
      </c>
      <c r="E29" s="60">
        <v>41183</v>
      </c>
      <c r="F29" s="170">
        <v>41214</v>
      </c>
      <c r="G29" s="170">
        <v>41821</v>
      </c>
    </row>
    <row r="30" spans="1:8" ht="38.25" x14ac:dyDescent="0.2">
      <c r="A30" s="224" t="s">
        <v>142</v>
      </c>
      <c r="B30" s="224" t="s">
        <v>145</v>
      </c>
      <c r="C30" s="169">
        <v>68565245</v>
      </c>
      <c r="D30" s="28">
        <v>41091</v>
      </c>
      <c r="E30" s="60">
        <v>41183</v>
      </c>
      <c r="F30" s="170">
        <v>41214</v>
      </c>
      <c r="G30" s="170">
        <v>41821</v>
      </c>
    </row>
    <row r="31" spans="1:8" ht="38.25" x14ac:dyDescent="0.2">
      <c r="A31" s="224" t="s">
        <v>142</v>
      </c>
      <c r="B31" s="224" t="s">
        <v>146</v>
      </c>
      <c r="C31" s="169">
        <v>68565245</v>
      </c>
      <c r="D31" s="28">
        <v>41091</v>
      </c>
      <c r="E31" s="60">
        <v>41183</v>
      </c>
      <c r="F31" s="170">
        <v>41214</v>
      </c>
      <c r="G31" s="170">
        <v>41821</v>
      </c>
    </row>
    <row r="32" spans="1:8" ht="38.25" x14ac:dyDescent="0.2">
      <c r="A32" s="224" t="s">
        <v>142</v>
      </c>
      <c r="B32" s="224" t="s">
        <v>147</v>
      </c>
      <c r="C32" s="169">
        <v>68565245</v>
      </c>
      <c r="D32" s="28">
        <v>41091</v>
      </c>
      <c r="E32" s="60">
        <v>41183</v>
      </c>
      <c r="F32" s="170">
        <v>41214</v>
      </c>
      <c r="G32" s="170">
        <v>41821</v>
      </c>
    </row>
    <row r="33" spans="1:7" ht="38.25" x14ac:dyDescent="0.2">
      <c r="A33" s="224" t="s">
        <v>142</v>
      </c>
      <c r="B33" s="224" t="s">
        <v>148</v>
      </c>
      <c r="C33" s="169">
        <f>206381363+124000000</f>
        <v>330381363</v>
      </c>
      <c r="D33" s="28">
        <v>41091</v>
      </c>
      <c r="E33" s="60">
        <v>41183</v>
      </c>
      <c r="F33" s="170">
        <v>41214</v>
      </c>
      <c r="G33" s="170">
        <v>41821</v>
      </c>
    </row>
    <row r="34" spans="1:7" ht="38.25" x14ac:dyDescent="0.2">
      <c r="A34" s="224" t="s">
        <v>142</v>
      </c>
      <c r="B34" s="224" t="s">
        <v>149</v>
      </c>
      <c r="C34" s="169">
        <f>68565245</f>
        <v>68565245</v>
      </c>
      <c r="D34" s="28">
        <v>41091</v>
      </c>
      <c r="E34" s="60">
        <v>41183</v>
      </c>
      <c r="F34" s="170">
        <v>41214</v>
      </c>
      <c r="G34" s="170">
        <v>41821</v>
      </c>
    </row>
    <row r="35" spans="1:7" ht="38.25" x14ac:dyDescent="0.2">
      <c r="A35" s="224" t="s">
        <v>142</v>
      </c>
      <c r="B35" s="224" t="s">
        <v>150</v>
      </c>
      <c r="C35" s="169">
        <f>137130476-22000000</f>
        <v>115130476</v>
      </c>
      <c r="D35" s="28">
        <v>41091</v>
      </c>
      <c r="E35" s="60">
        <v>41183</v>
      </c>
      <c r="F35" s="170">
        <v>41214</v>
      </c>
      <c r="G35" s="170">
        <v>41821</v>
      </c>
    </row>
    <row r="36" spans="1:7" ht="38.25" x14ac:dyDescent="0.2">
      <c r="A36" s="224" t="s">
        <v>142</v>
      </c>
      <c r="B36" s="224" t="s">
        <v>151</v>
      </c>
      <c r="C36" s="169">
        <f>204449068-33000000</f>
        <v>171449068</v>
      </c>
      <c r="D36" s="28">
        <v>41091</v>
      </c>
      <c r="E36" s="60">
        <v>41183</v>
      </c>
      <c r="F36" s="170">
        <v>41214</v>
      </c>
      <c r="G36" s="170">
        <v>41821</v>
      </c>
    </row>
    <row r="37" spans="1:7" ht="38.25" x14ac:dyDescent="0.2">
      <c r="A37" s="224" t="s">
        <v>142</v>
      </c>
      <c r="B37" s="224" t="s">
        <v>38</v>
      </c>
      <c r="C37" s="169">
        <f>137130476-22000000</f>
        <v>115130476</v>
      </c>
      <c r="D37" s="28">
        <v>41091</v>
      </c>
      <c r="E37" s="60">
        <v>41183</v>
      </c>
      <c r="F37" s="170">
        <v>41214</v>
      </c>
      <c r="G37" s="170">
        <v>41821</v>
      </c>
    </row>
    <row r="38" spans="1:7" ht="38.25" x14ac:dyDescent="0.2">
      <c r="A38" s="224" t="s">
        <v>142</v>
      </c>
      <c r="B38" s="224" t="s">
        <v>73</v>
      </c>
      <c r="C38" s="169">
        <f>167275824-27000000</f>
        <v>140275824</v>
      </c>
      <c r="D38" s="28">
        <v>41091</v>
      </c>
      <c r="E38" s="60">
        <v>41183</v>
      </c>
      <c r="F38" s="170">
        <v>41214</v>
      </c>
      <c r="G38" s="170">
        <v>41821</v>
      </c>
    </row>
    <row r="39" spans="1:7" ht="38.25" x14ac:dyDescent="0.2">
      <c r="A39" s="224" t="s">
        <v>142</v>
      </c>
      <c r="B39" s="224" t="s">
        <v>152</v>
      </c>
      <c r="C39" s="169">
        <v>137130476</v>
      </c>
      <c r="D39" s="28">
        <v>41091</v>
      </c>
      <c r="E39" s="60">
        <v>41183</v>
      </c>
      <c r="F39" s="170">
        <v>41214</v>
      </c>
      <c r="G39" s="170">
        <v>41821</v>
      </c>
    </row>
    <row r="40" spans="1:7" ht="38.25" x14ac:dyDescent="0.2">
      <c r="A40" s="224" t="s">
        <v>142</v>
      </c>
      <c r="B40" s="224" t="s">
        <v>153</v>
      </c>
      <c r="C40" s="169">
        <v>204330852</v>
      </c>
      <c r="D40" s="28">
        <v>41091</v>
      </c>
      <c r="E40" s="60">
        <v>41183</v>
      </c>
      <c r="F40" s="170">
        <v>41214</v>
      </c>
      <c r="G40" s="170">
        <v>41821</v>
      </c>
    </row>
    <row r="41" spans="1:7" ht="38.25" x14ac:dyDescent="0.2">
      <c r="A41" s="224" t="s">
        <v>142</v>
      </c>
      <c r="B41" s="224" t="s">
        <v>154</v>
      </c>
      <c r="C41" s="169">
        <v>68565245</v>
      </c>
      <c r="D41" s="28">
        <v>41091</v>
      </c>
      <c r="E41" s="60">
        <v>41183</v>
      </c>
      <c r="F41" s="170">
        <v>41214</v>
      </c>
      <c r="G41" s="170">
        <v>41821</v>
      </c>
    </row>
    <row r="42" spans="1:7" ht="38.25" x14ac:dyDescent="0.2">
      <c r="A42" s="224" t="s">
        <v>142</v>
      </c>
      <c r="B42" s="224" t="s">
        <v>155</v>
      </c>
      <c r="C42" s="169">
        <v>68565245</v>
      </c>
      <c r="D42" s="28">
        <v>41091</v>
      </c>
      <c r="E42" s="60">
        <v>41183</v>
      </c>
      <c r="F42" s="170">
        <v>41214</v>
      </c>
      <c r="G42" s="170">
        <v>41821</v>
      </c>
    </row>
    <row r="43" spans="1:7" ht="38.25" x14ac:dyDescent="0.2">
      <c r="A43" s="224" t="s">
        <v>142</v>
      </c>
      <c r="B43" s="224" t="s">
        <v>156</v>
      </c>
      <c r="C43" s="169">
        <v>68565245</v>
      </c>
      <c r="D43" s="28">
        <v>41091</v>
      </c>
      <c r="E43" s="60">
        <v>41183</v>
      </c>
      <c r="F43" s="170">
        <v>41214</v>
      </c>
      <c r="G43" s="170">
        <v>41821</v>
      </c>
    </row>
    <row r="44" spans="1:7" ht="38.25" x14ac:dyDescent="0.2">
      <c r="A44" s="224" t="s">
        <v>142</v>
      </c>
      <c r="B44" s="224" t="s">
        <v>157</v>
      </c>
      <c r="C44" s="169">
        <v>68565245</v>
      </c>
      <c r="D44" s="28">
        <v>41091</v>
      </c>
      <c r="E44" s="60">
        <v>41183</v>
      </c>
      <c r="F44" s="170">
        <v>41214</v>
      </c>
      <c r="G44" s="170">
        <v>41821</v>
      </c>
    </row>
    <row r="45" spans="1:7" ht="38.25" x14ac:dyDescent="0.2">
      <c r="A45" s="224" t="s">
        <v>142</v>
      </c>
      <c r="B45" s="224" t="s">
        <v>158</v>
      </c>
      <c r="C45" s="169">
        <v>68565245</v>
      </c>
      <c r="D45" s="28">
        <v>41091</v>
      </c>
      <c r="E45" s="60">
        <v>41183</v>
      </c>
      <c r="F45" s="170">
        <v>41214</v>
      </c>
      <c r="G45" s="170">
        <v>41821</v>
      </c>
    </row>
    <row r="46" spans="1:7" ht="38.25" x14ac:dyDescent="0.2">
      <c r="A46" s="224" t="s">
        <v>142</v>
      </c>
      <c r="B46" s="224" t="s">
        <v>159</v>
      </c>
      <c r="C46" s="169">
        <v>68565245</v>
      </c>
      <c r="D46" s="28">
        <v>41091</v>
      </c>
      <c r="E46" s="60">
        <v>41183</v>
      </c>
      <c r="F46" s="170">
        <v>41214</v>
      </c>
      <c r="G46" s="170">
        <v>41821</v>
      </c>
    </row>
    <row r="47" spans="1:7" ht="38.25" x14ac:dyDescent="0.2">
      <c r="A47" s="224" t="s">
        <v>142</v>
      </c>
      <c r="B47" s="224" t="s">
        <v>160</v>
      </c>
      <c r="C47" s="169">
        <v>68565245</v>
      </c>
      <c r="D47" s="28">
        <v>41091</v>
      </c>
      <c r="E47" s="60">
        <v>41183</v>
      </c>
      <c r="F47" s="170">
        <v>41214</v>
      </c>
      <c r="G47" s="170">
        <v>41821</v>
      </c>
    </row>
    <row r="48" spans="1:7" ht="38.25" x14ac:dyDescent="0.2">
      <c r="A48" s="224" t="s">
        <v>142</v>
      </c>
      <c r="B48" s="224" t="s">
        <v>161</v>
      </c>
      <c r="C48" s="169">
        <f>288359767+30000000+383000000+600000000-10000000</f>
        <v>1291359767</v>
      </c>
      <c r="D48" s="28">
        <v>41091</v>
      </c>
      <c r="E48" s="60">
        <v>41183</v>
      </c>
      <c r="F48" s="170">
        <v>41214</v>
      </c>
      <c r="G48" s="170">
        <v>41821</v>
      </c>
    </row>
    <row r="49" spans="1:7" ht="38.25" x14ac:dyDescent="0.2">
      <c r="A49" s="224" t="s">
        <v>142</v>
      </c>
      <c r="B49" s="224" t="s">
        <v>162</v>
      </c>
      <c r="C49" s="169">
        <v>68565238</v>
      </c>
      <c r="D49" s="28">
        <v>41091</v>
      </c>
      <c r="E49" s="60">
        <v>41183</v>
      </c>
      <c r="F49" s="170">
        <v>41214</v>
      </c>
      <c r="G49" s="170">
        <v>41821</v>
      </c>
    </row>
    <row r="50" spans="1:7" ht="38.25" x14ac:dyDescent="0.2">
      <c r="A50" s="224" t="s">
        <v>142</v>
      </c>
      <c r="B50" s="224" t="s">
        <v>70</v>
      </c>
      <c r="C50" s="169">
        <v>548521859</v>
      </c>
      <c r="D50" s="28">
        <v>41091</v>
      </c>
      <c r="E50" s="60">
        <v>41183</v>
      </c>
      <c r="F50" s="170">
        <v>41214</v>
      </c>
      <c r="G50" s="170">
        <v>41821</v>
      </c>
    </row>
    <row r="51" spans="1:7" ht="38.25" x14ac:dyDescent="0.2">
      <c r="A51" s="224" t="s">
        <v>142</v>
      </c>
      <c r="B51" s="224" t="s">
        <v>163</v>
      </c>
      <c r="C51" s="169">
        <v>135883828</v>
      </c>
      <c r="D51" s="28">
        <v>41091</v>
      </c>
      <c r="E51" s="60">
        <v>41183</v>
      </c>
      <c r="F51" s="170">
        <v>41214</v>
      </c>
      <c r="G51" s="170">
        <v>41821</v>
      </c>
    </row>
    <row r="52" spans="1:7" ht="38.25" x14ac:dyDescent="0.2">
      <c r="A52" s="224" t="s">
        <v>142</v>
      </c>
      <c r="B52" s="224" t="s">
        <v>164</v>
      </c>
      <c r="C52" s="169">
        <v>68565238</v>
      </c>
      <c r="D52" s="28">
        <v>41091</v>
      </c>
      <c r="E52" s="60">
        <v>41183</v>
      </c>
      <c r="F52" s="170">
        <v>41214</v>
      </c>
      <c r="G52" s="170">
        <v>41821</v>
      </c>
    </row>
    <row r="53" spans="1:7" ht="38.25" x14ac:dyDescent="0.2">
      <c r="A53" s="224" t="s">
        <v>142</v>
      </c>
      <c r="B53" s="224" t="s">
        <v>165</v>
      </c>
      <c r="C53" s="169">
        <v>68565238</v>
      </c>
      <c r="D53" s="28">
        <v>41091</v>
      </c>
      <c r="E53" s="60">
        <v>41183</v>
      </c>
      <c r="F53" s="170">
        <v>41214</v>
      </c>
      <c r="G53" s="170">
        <v>41821</v>
      </c>
    </row>
    <row r="54" spans="1:7" ht="38.25" x14ac:dyDescent="0.2">
      <c r="A54" s="224" t="s">
        <v>142</v>
      </c>
      <c r="B54" s="224" t="s">
        <v>166</v>
      </c>
      <c r="C54" s="169">
        <v>68565238</v>
      </c>
      <c r="D54" s="28">
        <v>41091</v>
      </c>
      <c r="E54" s="60">
        <v>41183</v>
      </c>
      <c r="F54" s="170">
        <v>41214</v>
      </c>
      <c r="G54" s="170">
        <v>41821</v>
      </c>
    </row>
    <row r="55" spans="1:7" ht="38.25" x14ac:dyDescent="0.2">
      <c r="A55" s="224" t="s">
        <v>142</v>
      </c>
      <c r="B55" s="224" t="s">
        <v>167</v>
      </c>
      <c r="C55" s="169">
        <v>337427330</v>
      </c>
      <c r="D55" s="28">
        <v>41091</v>
      </c>
      <c r="E55" s="60">
        <v>41183</v>
      </c>
      <c r="F55" s="170">
        <v>41214</v>
      </c>
      <c r="G55" s="170">
        <v>41821</v>
      </c>
    </row>
    <row r="56" spans="1:7" ht="38.25" x14ac:dyDescent="0.2">
      <c r="A56" s="224" t="s">
        <v>142</v>
      </c>
      <c r="B56" s="224" t="s">
        <v>168</v>
      </c>
      <c r="C56" s="169">
        <v>68565238</v>
      </c>
      <c r="D56" s="28">
        <v>41091</v>
      </c>
      <c r="E56" s="60">
        <v>41183</v>
      </c>
      <c r="F56" s="170">
        <v>41214</v>
      </c>
      <c r="G56" s="170">
        <v>41821</v>
      </c>
    </row>
    <row r="57" spans="1:7" ht="38.25" x14ac:dyDescent="0.2">
      <c r="A57" s="224" t="s">
        <v>142</v>
      </c>
      <c r="B57" s="224" t="s">
        <v>169</v>
      </c>
      <c r="C57" s="169">
        <v>68565238</v>
      </c>
      <c r="D57" s="28">
        <v>41091</v>
      </c>
      <c r="E57" s="60">
        <v>41183</v>
      </c>
      <c r="F57" s="170">
        <v>41214</v>
      </c>
      <c r="G57" s="170">
        <v>41821</v>
      </c>
    </row>
    <row r="58" spans="1:7" ht="38.25" x14ac:dyDescent="0.2">
      <c r="A58" s="224" t="s">
        <v>142</v>
      </c>
      <c r="B58" s="224" t="s">
        <v>170</v>
      </c>
      <c r="C58" s="169">
        <v>68565238</v>
      </c>
      <c r="D58" s="28">
        <v>41091</v>
      </c>
      <c r="E58" s="60">
        <v>41183</v>
      </c>
      <c r="F58" s="170">
        <v>41214</v>
      </c>
      <c r="G58" s="170">
        <v>41821</v>
      </c>
    </row>
    <row r="59" spans="1:7" ht="38.25" x14ac:dyDescent="0.2">
      <c r="A59" s="224" t="s">
        <v>142</v>
      </c>
      <c r="B59" s="224" t="s">
        <v>171</v>
      </c>
      <c r="C59" s="169">
        <v>137130476</v>
      </c>
      <c r="D59" s="28">
        <v>41091</v>
      </c>
      <c r="E59" s="60">
        <v>41183</v>
      </c>
      <c r="F59" s="170">
        <v>41214</v>
      </c>
      <c r="G59" s="170">
        <v>41821</v>
      </c>
    </row>
    <row r="60" spans="1:7" ht="38.25" x14ac:dyDescent="0.2">
      <c r="A60" s="224" t="s">
        <v>142</v>
      </c>
      <c r="B60" s="224" t="s">
        <v>172</v>
      </c>
      <c r="C60" s="169">
        <v>68565238</v>
      </c>
      <c r="D60" s="28">
        <v>41091</v>
      </c>
      <c r="E60" s="60">
        <v>41183</v>
      </c>
      <c r="F60" s="170">
        <v>41214</v>
      </c>
      <c r="G60" s="170">
        <v>41821</v>
      </c>
    </row>
    <row r="61" spans="1:7" ht="38.25" x14ac:dyDescent="0.2">
      <c r="A61" s="224" t="s">
        <v>142</v>
      </c>
      <c r="B61" s="224" t="s">
        <v>173</v>
      </c>
      <c r="C61" s="169">
        <v>68565238</v>
      </c>
      <c r="D61" s="28">
        <v>41091</v>
      </c>
      <c r="E61" s="60">
        <v>41183</v>
      </c>
      <c r="F61" s="170">
        <v>41214</v>
      </c>
      <c r="G61" s="170">
        <v>41821</v>
      </c>
    </row>
    <row r="62" spans="1:7" ht="38.25" x14ac:dyDescent="0.2">
      <c r="A62" s="224" t="s">
        <v>142</v>
      </c>
      <c r="B62" s="224" t="s">
        <v>174</v>
      </c>
      <c r="C62" s="169">
        <v>68565238</v>
      </c>
      <c r="D62" s="28">
        <v>41091</v>
      </c>
      <c r="E62" s="60">
        <v>41183</v>
      </c>
      <c r="F62" s="170">
        <v>41214</v>
      </c>
      <c r="G62" s="170">
        <v>41821</v>
      </c>
    </row>
    <row r="63" spans="1:7" ht="38.25" x14ac:dyDescent="0.2">
      <c r="A63" s="224" t="s">
        <v>142</v>
      </c>
      <c r="B63" s="224" t="s">
        <v>175</v>
      </c>
      <c r="C63" s="169">
        <v>68565238</v>
      </c>
      <c r="D63" s="28">
        <v>41091</v>
      </c>
      <c r="E63" s="60">
        <v>41183</v>
      </c>
      <c r="F63" s="170">
        <v>41214</v>
      </c>
      <c r="G63" s="170">
        <v>41821</v>
      </c>
    </row>
    <row r="64" spans="1:7" ht="38.25" x14ac:dyDescent="0.2">
      <c r="A64" s="224" t="s">
        <v>142</v>
      </c>
      <c r="B64" s="224" t="s">
        <v>176</v>
      </c>
      <c r="C64" s="169">
        <v>242991228</v>
      </c>
      <c r="D64" s="28">
        <v>41091</v>
      </c>
      <c r="E64" s="60">
        <v>41183</v>
      </c>
      <c r="F64" s="170">
        <v>41214</v>
      </c>
      <c r="G64" s="170">
        <v>41821</v>
      </c>
    </row>
    <row r="65" spans="1:7" ht="38.25" x14ac:dyDescent="0.2">
      <c r="A65" s="224" t="s">
        <v>142</v>
      </c>
      <c r="B65" s="224" t="s">
        <v>40</v>
      </c>
      <c r="C65" s="169">
        <v>866300196</v>
      </c>
      <c r="D65" s="28">
        <v>41091</v>
      </c>
      <c r="E65" s="60">
        <v>41183</v>
      </c>
      <c r="F65" s="170">
        <v>41214</v>
      </c>
      <c r="G65" s="170">
        <v>41821</v>
      </c>
    </row>
    <row r="66" spans="1:7" ht="38.25" x14ac:dyDescent="0.2">
      <c r="A66" s="224" t="s">
        <v>142</v>
      </c>
      <c r="B66" s="224" t="s">
        <v>31</v>
      </c>
      <c r="C66" s="169">
        <v>694183660</v>
      </c>
      <c r="D66" s="28">
        <v>41091</v>
      </c>
      <c r="E66" s="60">
        <v>41183</v>
      </c>
      <c r="F66" s="170">
        <v>41214</v>
      </c>
      <c r="G66" s="170">
        <v>41821</v>
      </c>
    </row>
    <row r="67" spans="1:7" ht="38.25" x14ac:dyDescent="0.2">
      <c r="A67" s="224" t="s">
        <v>142</v>
      </c>
      <c r="B67" s="224" t="s">
        <v>39</v>
      </c>
      <c r="C67" s="169">
        <v>547275216</v>
      </c>
      <c r="D67" s="28">
        <v>41091</v>
      </c>
      <c r="E67" s="60">
        <v>41183</v>
      </c>
      <c r="F67" s="170">
        <v>41214</v>
      </c>
      <c r="G67" s="170">
        <v>41821</v>
      </c>
    </row>
    <row r="68" spans="1:7" ht="38.25" x14ac:dyDescent="0.2">
      <c r="A68" s="224" t="s">
        <v>142</v>
      </c>
      <c r="B68" s="224" t="s">
        <v>53</v>
      </c>
      <c r="C68" s="169">
        <v>510101972</v>
      </c>
      <c r="D68" s="28">
        <v>41091</v>
      </c>
      <c r="E68" s="60">
        <v>41183</v>
      </c>
      <c r="F68" s="170">
        <v>41214</v>
      </c>
      <c r="G68" s="170">
        <v>41821</v>
      </c>
    </row>
    <row r="69" spans="1:7" ht="38.25" x14ac:dyDescent="0.2">
      <c r="A69" s="224" t="s">
        <v>142</v>
      </c>
      <c r="B69" s="224" t="s">
        <v>36</v>
      </c>
      <c r="C69" s="169">
        <f>1022835672+16000000</f>
        <v>1038835672</v>
      </c>
      <c r="D69" s="28">
        <v>41091</v>
      </c>
      <c r="E69" s="60">
        <v>41183</v>
      </c>
      <c r="F69" s="170">
        <v>41214</v>
      </c>
      <c r="G69" s="170">
        <v>41821</v>
      </c>
    </row>
    <row r="70" spans="1:7" ht="38.25" x14ac:dyDescent="0.2">
      <c r="A70" s="224" t="s">
        <v>142</v>
      </c>
      <c r="B70" s="224" t="s">
        <v>54</v>
      </c>
      <c r="C70" s="169">
        <f>672312823-70000000</f>
        <v>602312823</v>
      </c>
      <c r="D70" s="28">
        <v>41091</v>
      </c>
      <c r="E70" s="60">
        <v>41183</v>
      </c>
      <c r="F70" s="170">
        <v>41214</v>
      </c>
      <c r="G70" s="170">
        <v>41821</v>
      </c>
    </row>
    <row r="71" spans="1:7" ht="38.25" x14ac:dyDescent="0.2">
      <c r="A71" s="224" t="s">
        <v>142</v>
      </c>
      <c r="B71" s="224" t="s">
        <v>32</v>
      </c>
      <c r="C71" s="169">
        <v>792880424</v>
      </c>
      <c r="D71" s="28">
        <v>41091</v>
      </c>
      <c r="E71" s="60">
        <v>41183</v>
      </c>
      <c r="F71" s="170">
        <v>41214</v>
      </c>
      <c r="G71" s="170">
        <v>41821</v>
      </c>
    </row>
    <row r="72" spans="1:7" ht="38.25" x14ac:dyDescent="0.2">
      <c r="A72" s="224" t="s">
        <v>142</v>
      </c>
      <c r="B72" s="224" t="s">
        <v>55</v>
      </c>
      <c r="C72" s="169">
        <v>683159040</v>
      </c>
      <c r="D72" s="28">
        <v>41091</v>
      </c>
      <c r="E72" s="60">
        <v>41183</v>
      </c>
      <c r="F72" s="170">
        <v>41214</v>
      </c>
      <c r="G72" s="170">
        <v>41821</v>
      </c>
    </row>
    <row r="73" spans="1:7" ht="38.25" x14ac:dyDescent="0.2">
      <c r="A73" s="224" t="s">
        <v>142</v>
      </c>
      <c r="B73" s="224" t="s">
        <v>177</v>
      </c>
      <c r="C73" s="169">
        <v>68565245</v>
      </c>
      <c r="D73" s="28">
        <v>41091</v>
      </c>
      <c r="E73" s="60">
        <v>41183</v>
      </c>
      <c r="F73" s="170">
        <v>41214</v>
      </c>
      <c r="G73" s="170">
        <v>41821</v>
      </c>
    </row>
    <row r="74" spans="1:7" ht="38.25" x14ac:dyDescent="0.2">
      <c r="A74" s="224" t="s">
        <v>142</v>
      </c>
      <c r="B74" s="224" t="s">
        <v>178</v>
      </c>
      <c r="C74" s="169">
        <v>68565245</v>
      </c>
      <c r="D74" s="28">
        <v>41091</v>
      </c>
      <c r="E74" s="60">
        <v>41183</v>
      </c>
      <c r="F74" s="170">
        <v>41214</v>
      </c>
      <c r="G74" s="170">
        <v>41821</v>
      </c>
    </row>
    <row r="75" spans="1:7" ht="38.25" x14ac:dyDescent="0.2">
      <c r="A75" s="224" t="s">
        <v>142</v>
      </c>
      <c r="B75" s="224" t="s">
        <v>179</v>
      </c>
      <c r="C75" s="169">
        <v>68565245</v>
      </c>
      <c r="D75" s="28">
        <v>41091</v>
      </c>
      <c r="E75" s="60">
        <v>41183</v>
      </c>
      <c r="F75" s="170">
        <v>41214</v>
      </c>
      <c r="G75" s="170">
        <v>41821</v>
      </c>
    </row>
    <row r="76" spans="1:7" ht="38.25" x14ac:dyDescent="0.2">
      <c r="A76" s="224" t="s">
        <v>142</v>
      </c>
      <c r="B76" s="224" t="s">
        <v>180</v>
      </c>
      <c r="C76" s="169">
        <f>137130476-20000000</f>
        <v>117130476</v>
      </c>
      <c r="D76" s="28">
        <v>41091</v>
      </c>
      <c r="E76" s="60">
        <v>41183</v>
      </c>
      <c r="F76" s="170">
        <v>41214</v>
      </c>
      <c r="G76" s="170">
        <v>41821</v>
      </c>
    </row>
    <row r="77" spans="1:7" ht="38.25" x14ac:dyDescent="0.2">
      <c r="A77" s="224" t="s">
        <v>142</v>
      </c>
      <c r="B77" s="224" t="s">
        <v>181</v>
      </c>
      <c r="C77" s="169">
        <v>68565245</v>
      </c>
      <c r="D77" s="28">
        <v>41091</v>
      </c>
      <c r="E77" s="60">
        <v>41183</v>
      </c>
      <c r="F77" s="170">
        <v>41214</v>
      </c>
      <c r="G77" s="170">
        <v>41821</v>
      </c>
    </row>
    <row r="78" spans="1:7" ht="38.25" x14ac:dyDescent="0.2">
      <c r="A78" s="224" t="s">
        <v>142</v>
      </c>
      <c r="B78" s="224" t="s">
        <v>182</v>
      </c>
      <c r="C78" s="169">
        <v>68565245</v>
      </c>
      <c r="D78" s="28">
        <v>41091</v>
      </c>
      <c r="E78" s="60">
        <v>41183</v>
      </c>
      <c r="F78" s="170">
        <v>41214</v>
      </c>
      <c r="G78" s="170">
        <v>41821</v>
      </c>
    </row>
    <row r="79" spans="1:7" ht="38.25" x14ac:dyDescent="0.2">
      <c r="A79" s="224" t="s">
        <v>142</v>
      </c>
      <c r="B79" s="224" t="s">
        <v>45</v>
      </c>
      <c r="C79" s="169">
        <v>68565245</v>
      </c>
      <c r="D79" s="28">
        <v>41091</v>
      </c>
      <c r="E79" s="60">
        <v>41183</v>
      </c>
      <c r="F79" s="170">
        <v>41214</v>
      </c>
      <c r="G79" s="170">
        <v>41821</v>
      </c>
    </row>
    <row r="80" spans="1:7" ht="38.25" x14ac:dyDescent="0.2">
      <c r="A80" s="224" t="s">
        <v>142</v>
      </c>
      <c r="B80" s="224" t="s">
        <v>183</v>
      </c>
      <c r="C80" s="169">
        <f>164642489+45000000</f>
        <v>209642489</v>
      </c>
      <c r="D80" s="28">
        <v>41091</v>
      </c>
      <c r="E80" s="60">
        <v>41183</v>
      </c>
      <c r="F80" s="170">
        <v>41214</v>
      </c>
      <c r="G80" s="170">
        <v>41821</v>
      </c>
    </row>
    <row r="81" spans="1:7" ht="38.25" x14ac:dyDescent="0.2">
      <c r="A81" s="224" t="s">
        <v>142</v>
      </c>
      <c r="B81" s="224" t="s">
        <v>33</v>
      </c>
      <c r="C81" s="169">
        <v>68565238</v>
      </c>
      <c r="D81" s="28">
        <v>41091</v>
      </c>
      <c r="E81" s="60">
        <v>41183</v>
      </c>
      <c r="F81" s="170">
        <v>41214</v>
      </c>
      <c r="G81" s="170">
        <v>41821</v>
      </c>
    </row>
    <row r="82" spans="1:7" ht="38.25" x14ac:dyDescent="0.2">
      <c r="A82" s="224" t="s">
        <v>142</v>
      </c>
      <c r="B82" s="224" t="s">
        <v>56</v>
      </c>
      <c r="C82" s="169">
        <v>815224535</v>
      </c>
      <c r="D82" s="28">
        <v>41091</v>
      </c>
      <c r="E82" s="60">
        <v>41183</v>
      </c>
      <c r="F82" s="170">
        <v>41214</v>
      </c>
      <c r="G82" s="170">
        <v>41821</v>
      </c>
    </row>
    <row r="83" spans="1:7" ht="38.25" x14ac:dyDescent="0.2">
      <c r="A83" s="224" t="s">
        <v>142</v>
      </c>
      <c r="B83" s="224" t="s">
        <v>57</v>
      </c>
      <c r="C83" s="169">
        <v>137130476</v>
      </c>
      <c r="D83" s="28">
        <v>41091</v>
      </c>
      <c r="E83" s="60">
        <v>41183</v>
      </c>
      <c r="F83" s="170">
        <v>41214</v>
      </c>
      <c r="G83" s="170">
        <v>41821</v>
      </c>
    </row>
    <row r="84" spans="1:7" ht="38.25" x14ac:dyDescent="0.2">
      <c r="A84" s="224" t="s">
        <v>142</v>
      </c>
      <c r="B84" s="224" t="s">
        <v>184</v>
      </c>
      <c r="C84" s="169">
        <v>205695703</v>
      </c>
      <c r="D84" s="28">
        <v>41091</v>
      </c>
      <c r="E84" s="60">
        <v>41183</v>
      </c>
      <c r="F84" s="170">
        <v>41214</v>
      </c>
      <c r="G84" s="170">
        <v>41821</v>
      </c>
    </row>
    <row r="85" spans="1:7" ht="38.25" x14ac:dyDescent="0.2">
      <c r="A85" s="224" t="s">
        <v>142</v>
      </c>
      <c r="B85" s="224" t="s">
        <v>185</v>
      </c>
      <c r="C85" s="169">
        <v>440290112</v>
      </c>
      <c r="D85" s="28">
        <v>41091</v>
      </c>
      <c r="E85" s="60">
        <v>41183</v>
      </c>
      <c r="F85" s="170">
        <v>41214</v>
      </c>
      <c r="G85" s="170">
        <v>41821</v>
      </c>
    </row>
    <row r="86" spans="1:7" ht="38.25" x14ac:dyDescent="0.2">
      <c r="A86" s="224" t="s">
        <v>142</v>
      </c>
      <c r="B86" s="224" t="s">
        <v>186</v>
      </c>
      <c r="C86" s="169">
        <v>68565238</v>
      </c>
      <c r="D86" s="28">
        <v>41091</v>
      </c>
      <c r="E86" s="60">
        <v>41183</v>
      </c>
      <c r="F86" s="170">
        <v>41214</v>
      </c>
      <c r="G86" s="170">
        <v>41821</v>
      </c>
    </row>
    <row r="87" spans="1:7" ht="38.25" x14ac:dyDescent="0.2">
      <c r="A87" s="224" t="s">
        <v>142</v>
      </c>
      <c r="B87" s="224" t="s">
        <v>187</v>
      </c>
      <c r="C87" s="169">
        <v>68565238</v>
      </c>
      <c r="D87" s="28">
        <v>41091</v>
      </c>
      <c r="E87" s="60">
        <v>41183</v>
      </c>
      <c r="F87" s="170">
        <v>41214</v>
      </c>
      <c r="G87" s="170">
        <v>41821</v>
      </c>
    </row>
    <row r="88" spans="1:7" ht="38.25" x14ac:dyDescent="0.2">
      <c r="A88" s="224" t="s">
        <v>142</v>
      </c>
      <c r="B88" s="224" t="s">
        <v>188</v>
      </c>
      <c r="C88" s="169">
        <v>68565238</v>
      </c>
      <c r="D88" s="28">
        <v>41091</v>
      </c>
      <c r="E88" s="60">
        <v>41183</v>
      </c>
      <c r="F88" s="170">
        <v>41214</v>
      </c>
      <c r="G88" s="170">
        <v>41821</v>
      </c>
    </row>
    <row r="89" spans="1:7" ht="38.25" x14ac:dyDescent="0.2">
      <c r="A89" s="224" t="s">
        <v>142</v>
      </c>
      <c r="B89" s="224" t="s">
        <v>189</v>
      </c>
      <c r="C89" s="169">
        <f>313939912+62000000</f>
        <v>375939912</v>
      </c>
      <c r="D89" s="28">
        <v>41091</v>
      </c>
      <c r="E89" s="60">
        <v>41183</v>
      </c>
      <c r="F89" s="170">
        <v>41214</v>
      </c>
      <c r="G89" s="170">
        <v>41821</v>
      </c>
    </row>
    <row r="90" spans="1:7" ht="38.25" x14ac:dyDescent="0.2">
      <c r="A90" s="224" t="s">
        <v>142</v>
      </c>
      <c r="B90" s="224" t="s">
        <v>58</v>
      </c>
      <c r="C90" s="169">
        <f>1277385455-70000000</f>
        <v>1207385455</v>
      </c>
      <c r="D90" s="28">
        <v>41091</v>
      </c>
      <c r="E90" s="60">
        <v>41183</v>
      </c>
      <c r="F90" s="170">
        <v>41214</v>
      </c>
      <c r="G90" s="170">
        <v>41821</v>
      </c>
    </row>
    <row r="91" spans="1:7" ht="38.25" x14ac:dyDescent="0.2">
      <c r="A91" s="224" t="s">
        <v>142</v>
      </c>
      <c r="B91" s="224" t="s">
        <v>19</v>
      </c>
      <c r="C91" s="169">
        <v>961389071</v>
      </c>
      <c r="D91" s="28">
        <v>41091</v>
      </c>
      <c r="E91" s="60">
        <v>41183</v>
      </c>
      <c r="F91" s="170">
        <v>41214</v>
      </c>
      <c r="G91" s="170">
        <v>41821</v>
      </c>
    </row>
    <row r="92" spans="1:7" ht="38.25" x14ac:dyDescent="0.2">
      <c r="A92" s="224" t="s">
        <v>142</v>
      </c>
      <c r="B92" s="224" t="s">
        <v>59</v>
      </c>
      <c r="C92" s="169">
        <f>679340707-70000000</f>
        <v>609340707</v>
      </c>
      <c r="D92" s="28">
        <v>41091</v>
      </c>
      <c r="E92" s="60">
        <v>41183</v>
      </c>
      <c r="F92" s="170">
        <v>41214</v>
      </c>
      <c r="G92" s="170">
        <v>41821</v>
      </c>
    </row>
    <row r="93" spans="1:7" ht="38.25" x14ac:dyDescent="0.2">
      <c r="A93" s="224" t="s">
        <v>142</v>
      </c>
      <c r="B93" s="224" t="s">
        <v>71</v>
      </c>
      <c r="C93" s="169">
        <v>408898116</v>
      </c>
      <c r="D93" s="28">
        <v>41091</v>
      </c>
      <c r="E93" s="60">
        <v>41183</v>
      </c>
      <c r="F93" s="170">
        <v>41214</v>
      </c>
      <c r="G93" s="170">
        <v>41821</v>
      </c>
    </row>
    <row r="94" spans="1:7" ht="38.25" x14ac:dyDescent="0.2">
      <c r="A94" s="224" t="s">
        <v>142</v>
      </c>
      <c r="B94" s="224" t="s">
        <v>190</v>
      </c>
      <c r="C94" s="169">
        <v>68565245</v>
      </c>
      <c r="D94" s="28">
        <v>41091</v>
      </c>
      <c r="E94" s="60">
        <v>41183</v>
      </c>
      <c r="F94" s="170">
        <v>41214</v>
      </c>
      <c r="G94" s="170">
        <v>41821</v>
      </c>
    </row>
    <row r="95" spans="1:7" ht="38.25" x14ac:dyDescent="0.2">
      <c r="A95" s="224" t="s">
        <v>142</v>
      </c>
      <c r="B95" s="224" t="s">
        <v>191</v>
      </c>
      <c r="C95" s="169">
        <v>68565245</v>
      </c>
      <c r="D95" s="28">
        <v>41091</v>
      </c>
      <c r="E95" s="60">
        <v>41183</v>
      </c>
      <c r="F95" s="170">
        <v>41214</v>
      </c>
      <c r="G95" s="170">
        <v>41821</v>
      </c>
    </row>
    <row r="96" spans="1:7" ht="38.25" x14ac:dyDescent="0.2">
      <c r="A96" s="224" t="s">
        <v>142</v>
      </c>
      <c r="B96" s="224" t="s">
        <v>192</v>
      </c>
      <c r="C96" s="169">
        <v>68565245</v>
      </c>
      <c r="D96" s="28">
        <v>41091</v>
      </c>
      <c r="E96" s="60">
        <v>41183</v>
      </c>
      <c r="F96" s="170">
        <v>41214</v>
      </c>
      <c r="G96" s="170">
        <v>41821</v>
      </c>
    </row>
    <row r="97" spans="1:7" ht="38.25" x14ac:dyDescent="0.2">
      <c r="A97" s="224" t="s">
        <v>142</v>
      </c>
      <c r="B97" s="224" t="s">
        <v>193</v>
      </c>
      <c r="C97" s="169">
        <v>68565245</v>
      </c>
      <c r="D97" s="28">
        <v>41091</v>
      </c>
      <c r="E97" s="60">
        <v>41183</v>
      </c>
      <c r="F97" s="170">
        <v>41214</v>
      </c>
      <c r="G97" s="170">
        <v>41821</v>
      </c>
    </row>
    <row r="98" spans="1:7" ht="38.25" x14ac:dyDescent="0.2">
      <c r="A98" s="224" t="s">
        <v>142</v>
      </c>
      <c r="B98" s="224" t="s">
        <v>194</v>
      </c>
      <c r="C98" s="169">
        <v>68565245</v>
      </c>
      <c r="D98" s="28">
        <v>41091</v>
      </c>
      <c r="E98" s="60">
        <v>41183</v>
      </c>
      <c r="F98" s="170">
        <v>41214</v>
      </c>
      <c r="G98" s="170">
        <v>41821</v>
      </c>
    </row>
    <row r="99" spans="1:7" ht="25.5" x14ac:dyDescent="0.2">
      <c r="A99" s="224" t="s">
        <v>195</v>
      </c>
      <c r="B99" s="224" t="s">
        <v>21</v>
      </c>
      <c r="C99" s="169">
        <v>36000000</v>
      </c>
      <c r="D99" s="28">
        <v>41091</v>
      </c>
      <c r="E99" s="170">
        <v>41061</v>
      </c>
      <c r="F99" s="170">
        <v>41091</v>
      </c>
      <c r="G99" s="170">
        <v>41244</v>
      </c>
    </row>
    <row r="100" spans="1:7" ht="25.5" customHeight="1" x14ac:dyDescent="0.2">
      <c r="A100" s="224" t="s">
        <v>196</v>
      </c>
      <c r="B100" s="224" t="s">
        <v>17</v>
      </c>
      <c r="C100" s="169">
        <f>1178880112-70000000</f>
        <v>1108880112</v>
      </c>
      <c r="D100" s="28">
        <v>41091</v>
      </c>
      <c r="E100" s="60">
        <v>41183</v>
      </c>
      <c r="F100" s="170">
        <v>41214</v>
      </c>
      <c r="G100" s="170">
        <v>41821</v>
      </c>
    </row>
    <row r="101" spans="1:7" ht="25.5" x14ac:dyDescent="0.2">
      <c r="A101" s="224" t="s">
        <v>196</v>
      </c>
      <c r="B101" s="224" t="s">
        <v>68</v>
      </c>
      <c r="C101" s="169">
        <v>342826168</v>
      </c>
      <c r="D101" s="28">
        <v>41091</v>
      </c>
      <c r="E101" s="60">
        <v>41183</v>
      </c>
      <c r="F101" s="170">
        <v>41214</v>
      </c>
      <c r="G101" s="170">
        <v>41821</v>
      </c>
    </row>
    <row r="102" spans="1:7" ht="25.5" x14ac:dyDescent="0.2">
      <c r="A102" s="224" t="s">
        <v>196</v>
      </c>
      <c r="B102" s="224" t="s">
        <v>18</v>
      </c>
      <c r="C102" s="169">
        <v>68565245</v>
      </c>
      <c r="D102" s="28">
        <v>41091</v>
      </c>
      <c r="E102" s="60">
        <v>41183</v>
      </c>
      <c r="F102" s="170">
        <v>41214</v>
      </c>
      <c r="G102" s="170">
        <v>41821</v>
      </c>
    </row>
    <row r="103" spans="1:7" ht="25.5" x14ac:dyDescent="0.2">
      <c r="A103" s="224" t="s">
        <v>196</v>
      </c>
      <c r="B103" s="224" t="s">
        <v>197</v>
      </c>
      <c r="C103" s="169">
        <v>137130476</v>
      </c>
      <c r="D103" s="28">
        <v>41091</v>
      </c>
      <c r="E103" s="60">
        <v>41183</v>
      </c>
      <c r="F103" s="170">
        <v>41214</v>
      </c>
      <c r="G103" s="170">
        <v>41821</v>
      </c>
    </row>
    <row r="104" spans="1:7" ht="25.5" x14ac:dyDescent="0.2">
      <c r="A104" s="224" t="s">
        <v>196</v>
      </c>
      <c r="B104" s="224" t="s">
        <v>198</v>
      </c>
      <c r="C104" s="169">
        <v>342826168</v>
      </c>
      <c r="D104" s="28">
        <v>41091</v>
      </c>
      <c r="E104" s="60">
        <v>41183</v>
      </c>
      <c r="F104" s="170">
        <v>41214</v>
      </c>
      <c r="G104" s="170">
        <v>41821</v>
      </c>
    </row>
    <row r="105" spans="1:7" ht="25.5" x14ac:dyDescent="0.2">
      <c r="A105" s="224" t="s">
        <v>196</v>
      </c>
      <c r="B105" s="224" t="s">
        <v>28</v>
      </c>
      <c r="C105" s="169">
        <f>205695703-30000000</f>
        <v>175695703</v>
      </c>
      <c r="D105" s="28">
        <v>41091</v>
      </c>
      <c r="E105" s="60">
        <v>41183</v>
      </c>
      <c r="F105" s="170">
        <v>41214</v>
      </c>
      <c r="G105" s="170">
        <v>41821</v>
      </c>
    </row>
    <row r="106" spans="1:7" x14ac:dyDescent="0.2">
      <c r="A106" s="224" t="s">
        <v>196</v>
      </c>
      <c r="B106" s="224" t="s">
        <v>199</v>
      </c>
      <c r="C106" s="169">
        <f>137130476-20000000</f>
        <v>117130476</v>
      </c>
      <c r="D106" s="28">
        <v>41091</v>
      </c>
      <c r="E106" s="60">
        <v>41183</v>
      </c>
      <c r="F106" s="170">
        <v>41214</v>
      </c>
      <c r="G106" s="170">
        <v>41821</v>
      </c>
    </row>
    <row r="107" spans="1:7" ht="25.5" x14ac:dyDescent="0.2">
      <c r="A107" s="224" t="s">
        <v>196</v>
      </c>
      <c r="B107" s="224" t="s">
        <v>51</v>
      </c>
      <c r="C107" s="169">
        <v>137130476</v>
      </c>
      <c r="D107" s="28">
        <v>41091</v>
      </c>
      <c r="E107" s="60">
        <v>41183</v>
      </c>
      <c r="F107" s="170">
        <v>41214</v>
      </c>
      <c r="G107" s="170">
        <v>41821</v>
      </c>
    </row>
    <row r="108" spans="1:7" ht="25.5" x14ac:dyDescent="0.2">
      <c r="A108" s="224" t="s">
        <v>196</v>
      </c>
      <c r="B108" s="224" t="s">
        <v>149</v>
      </c>
      <c r="C108" s="169">
        <f>342826168-55000000</f>
        <v>287826168</v>
      </c>
      <c r="D108" s="28">
        <v>41091</v>
      </c>
      <c r="E108" s="60">
        <v>41183</v>
      </c>
      <c r="F108" s="170">
        <v>41214</v>
      </c>
      <c r="G108" s="170">
        <v>41821</v>
      </c>
    </row>
    <row r="109" spans="1:7" ht="25.5" x14ac:dyDescent="0.2">
      <c r="A109" s="224" t="s">
        <v>196</v>
      </c>
      <c r="B109" s="224" t="s">
        <v>200</v>
      </c>
      <c r="C109" s="169">
        <f>137130476-23000000</f>
        <v>114130476</v>
      </c>
      <c r="D109" s="28">
        <v>41091</v>
      </c>
      <c r="E109" s="60">
        <v>41183</v>
      </c>
      <c r="F109" s="170">
        <v>41214</v>
      </c>
      <c r="G109" s="170">
        <v>41821</v>
      </c>
    </row>
    <row r="110" spans="1:7" ht="25.5" x14ac:dyDescent="0.2">
      <c r="A110" s="224" t="s">
        <v>196</v>
      </c>
      <c r="B110" s="224" t="s">
        <v>150</v>
      </c>
      <c r="C110" s="169">
        <v>68565245</v>
      </c>
      <c r="D110" s="28">
        <v>41091</v>
      </c>
      <c r="E110" s="60">
        <v>41183</v>
      </c>
      <c r="F110" s="170">
        <v>41214</v>
      </c>
      <c r="G110" s="170">
        <v>41821</v>
      </c>
    </row>
    <row r="111" spans="1:7" ht="25.5" x14ac:dyDescent="0.2">
      <c r="A111" s="224" t="s">
        <v>196</v>
      </c>
      <c r="B111" s="224" t="s">
        <v>201</v>
      </c>
      <c r="C111" s="169">
        <f>137130476-22000000</f>
        <v>115130476</v>
      </c>
      <c r="D111" s="28">
        <v>41091</v>
      </c>
      <c r="E111" s="60">
        <v>41183</v>
      </c>
      <c r="F111" s="170">
        <v>41214</v>
      </c>
      <c r="G111" s="170">
        <v>41821</v>
      </c>
    </row>
    <row r="112" spans="1:7" ht="25.5" x14ac:dyDescent="0.2">
      <c r="A112" s="224" t="s">
        <v>196</v>
      </c>
      <c r="B112" s="224" t="s">
        <v>202</v>
      </c>
      <c r="C112" s="169">
        <v>68565245</v>
      </c>
      <c r="D112" s="28">
        <v>41091</v>
      </c>
      <c r="E112" s="60">
        <v>41183</v>
      </c>
      <c r="F112" s="170">
        <v>41214</v>
      </c>
      <c r="G112" s="170">
        <v>41821</v>
      </c>
    </row>
    <row r="113" spans="1:7" ht="25.5" x14ac:dyDescent="0.2">
      <c r="A113" s="224" t="s">
        <v>196</v>
      </c>
      <c r="B113" s="224" t="s">
        <v>61</v>
      </c>
      <c r="C113" s="169">
        <f>342826156-55000000</f>
        <v>287826156</v>
      </c>
      <c r="D113" s="28">
        <v>41091</v>
      </c>
      <c r="E113" s="60">
        <v>41183</v>
      </c>
      <c r="F113" s="170">
        <v>41214</v>
      </c>
      <c r="G113" s="170">
        <v>41821</v>
      </c>
    </row>
    <row r="114" spans="1:7" ht="25.5" x14ac:dyDescent="0.2">
      <c r="A114" s="224" t="s">
        <v>196</v>
      </c>
      <c r="B114" s="224" t="s">
        <v>203</v>
      </c>
      <c r="C114" s="169">
        <v>134970940</v>
      </c>
      <c r="D114" s="28">
        <v>41091</v>
      </c>
      <c r="E114" s="60">
        <v>41183</v>
      </c>
      <c r="F114" s="170">
        <v>41214</v>
      </c>
      <c r="G114" s="170">
        <v>41821</v>
      </c>
    </row>
    <row r="115" spans="1:7" ht="25.5" x14ac:dyDescent="0.2">
      <c r="A115" s="224" t="s">
        <v>196</v>
      </c>
      <c r="B115" s="224" t="s">
        <v>29</v>
      </c>
      <c r="C115" s="169">
        <f>205695703-33000000</f>
        <v>172695703</v>
      </c>
      <c r="D115" s="28">
        <v>41091</v>
      </c>
      <c r="E115" s="60">
        <v>41183</v>
      </c>
      <c r="F115" s="170">
        <v>41214</v>
      </c>
      <c r="G115" s="170">
        <v>41821</v>
      </c>
    </row>
    <row r="116" spans="1:7" ht="25.5" x14ac:dyDescent="0.2">
      <c r="A116" s="224" t="s">
        <v>196</v>
      </c>
      <c r="B116" s="224" t="s">
        <v>204</v>
      </c>
      <c r="C116" s="169">
        <v>68565238</v>
      </c>
      <c r="D116" s="28">
        <v>41091</v>
      </c>
      <c r="E116" s="60">
        <v>41183</v>
      </c>
      <c r="F116" s="170">
        <v>41214</v>
      </c>
      <c r="G116" s="170">
        <v>41821</v>
      </c>
    </row>
    <row r="117" spans="1:7" ht="25.5" x14ac:dyDescent="0.2">
      <c r="A117" s="224" t="s">
        <v>196</v>
      </c>
      <c r="B117" s="224" t="s">
        <v>205</v>
      </c>
      <c r="C117" s="169">
        <v>68565238</v>
      </c>
      <c r="D117" s="28">
        <v>41091</v>
      </c>
      <c r="E117" s="60">
        <v>41183</v>
      </c>
      <c r="F117" s="170">
        <v>41214</v>
      </c>
      <c r="G117" s="170">
        <v>41821</v>
      </c>
    </row>
    <row r="118" spans="1:7" ht="25.5" x14ac:dyDescent="0.2">
      <c r="A118" s="224" t="s">
        <v>196</v>
      </c>
      <c r="B118" s="224" t="s">
        <v>206</v>
      </c>
      <c r="C118" s="169">
        <v>137130476</v>
      </c>
      <c r="D118" s="28">
        <v>41091</v>
      </c>
      <c r="E118" s="60">
        <v>41183</v>
      </c>
      <c r="F118" s="170">
        <v>41214</v>
      </c>
      <c r="G118" s="170">
        <v>41821</v>
      </c>
    </row>
    <row r="119" spans="1:7" x14ac:dyDescent="0.2">
      <c r="A119" s="224" t="s">
        <v>196</v>
      </c>
      <c r="B119" s="224" t="s">
        <v>207</v>
      </c>
      <c r="C119" s="169">
        <v>68565238</v>
      </c>
      <c r="D119" s="28">
        <v>41091</v>
      </c>
      <c r="E119" s="60">
        <v>41183</v>
      </c>
      <c r="F119" s="170">
        <v>41214</v>
      </c>
      <c r="G119" s="170">
        <v>41821</v>
      </c>
    </row>
    <row r="120" spans="1:7" ht="25.5" x14ac:dyDescent="0.2">
      <c r="A120" s="224" t="s">
        <v>196</v>
      </c>
      <c r="B120" s="224" t="s">
        <v>30</v>
      </c>
      <c r="C120" s="169">
        <v>68565238</v>
      </c>
      <c r="D120" s="28">
        <v>41091</v>
      </c>
      <c r="E120" s="60">
        <v>41183</v>
      </c>
      <c r="F120" s="170">
        <v>41214</v>
      </c>
      <c r="G120" s="170">
        <v>41821</v>
      </c>
    </row>
    <row r="121" spans="1:7" x14ac:dyDescent="0.2">
      <c r="A121" s="224" t="s">
        <v>196</v>
      </c>
      <c r="B121" s="224" t="s">
        <v>40</v>
      </c>
      <c r="C121" s="169">
        <v>342826168</v>
      </c>
      <c r="D121" s="28">
        <v>41091</v>
      </c>
      <c r="E121" s="60">
        <v>41183</v>
      </c>
      <c r="F121" s="170">
        <v>41214</v>
      </c>
      <c r="G121" s="170">
        <v>41821</v>
      </c>
    </row>
    <row r="122" spans="1:7" ht="25.5" x14ac:dyDescent="0.2">
      <c r="A122" s="224" t="s">
        <v>196</v>
      </c>
      <c r="B122" s="224" t="s">
        <v>36</v>
      </c>
      <c r="C122" s="169">
        <v>68565245</v>
      </c>
      <c r="D122" s="28">
        <v>41091</v>
      </c>
      <c r="E122" s="60">
        <v>41183</v>
      </c>
      <c r="F122" s="170">
        <v>41214</v>
      </c>
      <c r="G122" s="170">
        <v>41821</v>
      </c>
    </row>
    <row r="123" spans="1:7" ht="25.5" x14ac:dyDescent="0.2">
      <c r="A123" s="224" t="s">
        <v>196</v>
      </c>
      <c r="B123" s="224" t="s">
        <v>33</v>
      </c>
      <c r="C123" s="169">
        <v>137130476</v>
      </c>
      <c r="D123" s="28">
        <v>41091</v>
      </c>
      <c r="E123" s="60">
        <v>41183</v>
      </c>
      <c r="F123" s="170">
        <v>41214</v>
      </c>
      <c r="G123" s="170">
        <v>41821</v>
      </c>
    </row>
    <row r="124" spans="1:7" ht="25.5" x14ac:dyDescent="0.2">
      <c r="A124" s="224" t="s">
        <v>196</v>
      </c>
      <c r="B124" s="224" t="s">
        <v>208</v>
      </c>
      <c r="C124" s="169">
        <v>68565238</v>
      </c>
      <c r="D124" s="28">
        <v>41091</v>
      </c>
      <c r="E124" s="60">
        <v>41183</v>
      </c>
      <c r="F124" s="170">
        <v>41214</v>
      </c>
      <c r="G124" s="170">
        <v>41821</v>
      </c>
    </row>
    <row r="125" spans="1:7" ht="25.5" x14ac:dyDescent="0.2">
      <c r="A125" s="224" t="s">
        <v>196</v>
      </c>
      <c r="B125" s="224" t="s">
        <v>56</v>
      </c>
      <c r="C125" s="169">
        <v>68565238</v>
      </c>
      <c r="D125" s="28">
        <v>41091</v>
      </c>
      <c r="E125" s="60">
        <v>41183</v>
      </c>
      <c r="F125" s="170">
        <v>41214</v>
      </c>
      <c r="G125" s="170">
        <v>41821</v>
      </c>
    </row>
    <row r="126" spans="1:7" ht="25.5" x14ac:dyDescent="0.2">
      <c r="A126" s="224" t="s">
        <v>196</v>
      </c>
      <c r="B126" s="224" t="s">
        <v>209</v>
      </c>
      <c r="C126" s="169">
        <v>68565238</v>
      </c>
      <c r="D126" s="28">
        <v>41091</v>
      </c>
      <c r="E126" s="60">
        <v>41183</v>
      </c>
      <c r="F126" s="170">
        <v>41214</v>
      </c>
      <c r="G126" s="170">
        <v>41821</v>
      </c>
    </row>
    <row r="127" spans="1:7" ht="25.5" x14ac:dyDescent="0.2">
      <c r="A127" s="224" t="s">
        <v>196</v>
      </c>
      <c r="B127" s="224" t="s">
        <v>210</v>
      </c>
      <c r="C127" s="169">
        <v>137130476</v>
      </c>
      <c r="D127" s="28">
        <v>41091</v>
      </c>
      <c r="E127" s="60">
        <v>41183</v>
      </c>
      <c r="F127" s="170">
        <v>41214</v>
      </c>
      <c r="G127" s="170">
        <v>41821</v>
      </c>
    </row>
    <row r="128" spans="1:7" ht="25.5" x14ac:dyDescent="0.2">
      <c r="A128" s="224" t="s">
        <v>196</v>
      </c>
      <c r="B128" s="224" t="s">
        <v>57</v>
      </c>
      <c r="C128" s="169">
        <v>68565238</v>
      </c>
      <c r="D128" s="28">
        <v>41091</v>
      </c>
      <c r="E128" s="60">
        <v>41183</v>
      </c>
      <c r="F128" s="170">
        <v>41214</v>
      </c>
      <c r="G128" s="170">
        <v>41821</v>
      </c>
    </row>
    <row r="129" spans="1:8" ht="25.5" x14ac:dyDescent="0.2">
      <c r="A129" s="224" t="s">
        <v>196</v>
      </c>
      <c r="B129" s="224" t="s">
        <v>184</v>
      </c>
      <c r="C129" s="169">
        <v>68565238</v>
      </c>
      <c r="D129" s="28">
        <v>41091</v>
      </c>
      <c r="E129" s="60">
        <v>41183</v>
      </c>
      <c r="F129" s="170">
        <v>41214</v>
      </c>
      <c r="G129" s="170">
        <v>41821</v>
      </c>
    </row>
    <row r="130" spans="1:8" x14ac:dyDescent="0.2">
      <c r="A130" s="224" t="s">
        <v>196</v>
      </c>
      <c r="B130" s="224" t="s">
        <v>185</v>
      </c>
      <c r="C130" s="169">
        <v>68565238</v>
      </c>
      <c r="D130" s="28">
        <v>41091</v>
      </c>
      <c r="E130" s="60">
        <v>41183</v>
      </c>
      <c r="F130" s="170">
        <v>41214</v>
      </c>
      <c r="G130" s="170">
        <v>41821</v>
      </c>
    </row>
    <row r="131" spans="1:8" ht="25.5" x14ac:dyDescent="0.2">
      <c r="A131" s="224" t="s">
        <v>196</v>
      </c>
      <c r="B131" s="224" t="s">
        <v>211</v>
      </c>
      <c r="C131" s="169">
        <v>68565238</v>
      </c>
      <c r="D131" s="28">
        <v>41091</v>
      </c>
      <c r="E131" s="60">
        <v>41183</v>
      </c>
      <c r="F131" s="170">
        <v>41214</v>
      </c>
      <c r="G131" s="170">
        <v>41821</v>
      </c>
    </row>
    <row r="132" spans="1:8" ht="25.5" x14ac:dyDescent="0.2">
      <c r="A132" s="224" t="s">
        <v>196</v>
      </c>
      <c r="B132" s="224" t="s">
        <v>212</v>
      </c>
      <c r="C132" s="169">
        <v>68565245</v>
      </c>
      <c r="D132" s="28">
        <v>41091</v>
      </c>
      <c r="E132" s="60">
        <v>41183</v>
      </c>
      <c r="F132" s="170">
        <v>41214</v>
      </c>
      <c r="G132" s="170">
        <v>41821</v>
      </c>
    </row>
    <row r="133" spans="1:8" ht="25.5" x14ac:dyDescent="0.2">
      <c r="A133" s="224" t="s">
        <v>196</v>
      </c>
      <c r="B133" s="224" t="s">
        <v>213</v>
      </c>
      <c r="C133" s="169">
        <v>68565245</v>
      </c>
      <c r="D133" s="28">
        <v>41091</v>
      </c>
      <c r="E133" s="60">
        <v>41183</v>
      </c>
      <c r="F133" s="170">
        <v>41214</v>
      </c>
      <c r="G133" s="170">
        <v>41821</v>
      </c>
    </row>
    <row r="134" spans="1:8" ht="25.5" x14ac:dyDescent="0.2">
      <c r="A134" s="224" t="s">
        <v>196</v>
      </c>
      <c r="B134" s="224" t="s">
        <v>214</v>
      </c>
      <c r="C134" s="169">
        <v>68565245</v>
      </c>
      <c r="D134" s="28">
        <v>41091</v>
      </c>
      <c r="E134" s="60">
        <v>41183</v>
      </c>
      <c r="F134" s="170">
        <v>41214</v>
      </c>
      <c r="G134" s="170">
        <v>41821</v>
      </c>
    </row>
    <row r="135" spans="1:8" ht="25.5" x14ac:dyDescent="0.2">
      <c r="A135" s="224" t="s">
        <v>196</v>
      </c>
      <c r="B135" s="224" t="s">
        <v>215</v>
      </c>
      <c r="C135" s="169">
        <v>68565245</v>
      </c>
      <c r="D135" s="28">
        <v>41091</v>
      </c>
      <c r="E135" s="60">
        <v>41183</v>
      </c>
      <c r="F135" s="170">
        <v>41214</v>
      </c>
      <c r="G135" s="170">
        <v>41821</v>
      </c>
    </row>
    <row r="136" spans="1:8" ht="25.5" x14ac:dyDescent="0.2">
      <c r="A136" s="224" t="s">
        <v>196</v>
      </c>
      <c r="B136" s="224" t="s">
        <v>216</v>
      </c>
      <c r="C136" s="169">
        <v>68565245</v>
      </c>
      <c r="D136" s="28">
        <v>41091</v>
      </c>
      <c r="E136" s="60">
        <v>41183</v>
      </c>
      <c r="F136" s="170">
        <v>41214</v>
      </c>
      <c r="G136" s="170">
        <v>41821</v>
      </c>
    </row>
    <row r="137" spans="1:8" ht="25.5" x14ac:dyDescent="0.25">
      <c r="A137" s="16" t="s">
        <v>217</v>
      </c>
      <c r="B137" s="116"/>
      <c r="C137" s="313">
        <f>SUM(C138:C190)</f>
        <v>2169999999.6800003</v>
      </c>
      <c r="D137" s="171"/>
      <c r="E137" s="172"/>
      <c r="F137" s="171"/>
      <c r="G137" s="171"/>
      <c r="H137" s="112"/>
    </row>
    <row r="138" spans="1:8" ht="38.25" x14ac:dyDescent="0.2">
      <c r="A138" s="224" t="s">
        <v>218</v>
      </c>
      <c r="B138" s="224" t="s">
        <v>21</v>
      </c>
      <c r="C138" s="173">
        <v>667309883.68000007</v>
      </c>
      <c r="D138" s="28">
        <v>40909</v>
      </c>
      <c r="E138" s="170">
        <v>41000</v>
      </c>
      <c r="F138" s="28">
        <v>41030</v>
      </c>
      <c r="G138" s="28">
        <v>41244</v>
      </c>
    </row>
    <row r="139" spans="1:8" ht="38.25" x14ac:dyDescent="0.2">
      <c r="A139" s="224" t="s">
        <v>218</v>
      </c>
      <c r="B139" s="224" t="s">
        <v>69</v>
      </c>
      <c r="C139" s="169">
        <v>13000000</v>
      </c>
      <c r="D139" s="28">
        <v>40909</v>
      </c>
      <c r="E139" s="170">
        <v>41000</v>
      </c>
      <c r="F139" s="28">
        <v>41030</v>
      </c>
      <c r="G139" s="28">
        <v>41244</v>
      </c>
    </row>
    <row r="140" spans="1:8" ht="38.25" x14ac:dyDescent="0.2">
      <c r="A140" s="224" t="s">
        <v>218</v>
      </c>
      <c r="B140" s="224" t="s">
        <v>18</v>
      </c>
      <c r="C140" s="169">
        <v>13000000</v>
      </c>
      <c r="D140" s="28">
        <v>40909</v>
      </c>
      <c r="E140" s="170">
        <v>41000</v>
      </c>
      <c r="F140" s="28">
        <v>41030</v>
      </c>
      <c r="G140" s="28">
        <v>41244</v>
      </c>
    </row>
    <row r="141" spans="1:8" ht="38.25" x14ac:dyDescent="0.2">
      <c r="A141" s="224" t="s">
        <v>218</v>
      </c>
      <c r="B141" s="224" t="s">
        <v>50</v>
      </c>
      <c r="C141" s="169">
        <v>24000000</v>
      </c>
      <c r="D141" s="28">
        <v>40909</v>
      </c>
      <c r="E141" s="170">
        <v>41000</v>
      </c>
      <c r="F141" s="28">
        <v>41030</v>
      </c>
      <c r="G141" s="28">
        <v>41244</v>
      </c>
    </row>
    <row r="142" spans="1:8" ht="38.25" x14ac:dyDescent="0.2">
      <c r="A142" s="224" t="s">
        <v>218</v>
      </c>
      <c r="B142" s="224" t="s">
        <v>52</v>
      </c>
      <c r="C142" s="169">
        <v>40000000</v>
      </c>
      <c r="D142" s="28">
        <v>40909</v>
      </c>
      <c r="E142" s="170">
        <v>41000</v>
      </c>
      <c r="F142" s="28">
        <v>41030</v>
      </c>
      <c r="G142" s="28">
        <v>41244</v>
      </c>
    </row>
    <row r="143" spans="1:8" ht="38.25" x14ac:dyDescent="0.2">
      <c r="A143" s="224" t="s">
        <v>218</v>
      </c>
      <c r="B143" s="224" t="s">
        <v>35</v>
      </c>
      <c r="C143" s="169">
        <v>28000000</v>
      </c>
      <c r="D143" s="28">
        <v>40909</v>
      </c>
      <c r="E143" s="170">
        <v>41000</v>
      </c>
      <c r="F143" s="28">
        <v>41030</v>
      </c>
      <c r="G143" s="28">
        <v>41244</v>
      </c>
    </row>
    <row r="144" spans="1:8" ht="38.25" x14ac:dyDescent="0.2">
      <c r="A144" s="224" t="s">
        <v>218</v>
      </c>
      <c r="B144" s="224" t="s">
        <v>73</v>
      </c>
      <c r="C144" s="169">
        <v>500000</v>
      </c>
      <c r="D144" s="28">
        <v>40909</v>
      </c>
      <c r="E144" s="170">
        <v>41000</v>
      </c>
      <c r="F144" s="28">
        <v>41030</v>
      </c>
      <c r="G144" s="28">
        <v>41244</v>
      </c>
    </row>
    <row r="145" spans="1:7" ht="38.25" x14ac:dyDescent="0.2">
      <c r="A145" s="224" t="s">
        <v>218</v>
      </c>
      <c r="B145" s="224" t="s">
        <v>153</v>
      </c>
      <c r="C145" s="169">
        <v>500000</v>
      </c>
      <c r="D145" s="28">
        <v>40909</v>
      </c>
      <c r="E145" s="170">
        <v>41000</v>
      </c>
      <c r="F145" s="28">
        <v>41030</v>
      </c>
      <c r="G145" s="28">
        <v>41244</v>
      </c>
    </row>
    <row r="146" spans="1:7" ht="38.25" x14ac:dyDescent="0.2">
      <c r="A146" s="224" t="s">
        <v>218</v>
      </c>
      <c r="B146" s="224" t="s">
        <v>70</v>
      </c>
      <c r="C146" s="169">
        <v>9000000</v>
      </c>
      <c r="D146" s="28">
        <v>40909</v>
      </c>
      <c r="E146" s="170">
        <v>41000</v>
      </c>
      <c r="F146" s="28">
        <v>41030</v>
      </c>
      <c r="G146" s="28">
        <v>41244</v>
      </c>
    </row>
    <row r="147" spans="1:7" ht="38.25" x14ac:dyDescent="0.2">
      <c r="A147" s="224" t="s">
        <v>218</v>
      </c>
      <c r="B147" s="224" t="s">
        <v>31</v>
      </c>
      <c r="C147" s="169">
        <v>16000000</v>
      </c>
      <c r="D147" s="28">
        <v>40909</v>
      </c>
      <c r="E147" s="170">
        <v>41000</v>
      </c>
      <c r="F147" s="28">
        <v>41030</v>
      </c>
      <c r="G147" s="28">
        <v>41244</v>
      </c>
    </row>
    <row r="148" spans="1:7" ht="38.25" x14ac:dyDescent="0.2">
      <c r="A148" s="224" t="s">
        <v>218</v>
      </c>
      <c r="B148" s="224" t="s">
        <v>39</v>
      </c>
      <c r="C148" s="169">
        <v>25000000</v>
      </c>
      <c r="D148" s="28">
        <v>40909</v>
      </c>
      <c r="E148" s="170">
        <v>41000</v>
      </c>
      <c r="F148" s="28">
        <v>41030</v>
      </c>
      <c r="G148" s="28">
        <v>41244</v>
      </c>
    </row>
    <row r="149" spans="1:7" ht="38.25" x14ac:dyDescent="0.2">
      <c r="A149" s="224" t="s">
        <v>218</v>
      </c>
      <c r="B149" s="224" t="s">
        <v>53</v>
      </c>
      <c r="C149" s="169">
        <v>1000000</v>
      </c>
      <c r="D149" s="28">
        <v>40909</v>
      </c>
      <c r="E149" s="170">
        <v>41000</v>
      </c>
      <c r="F149" s="28">
        <v>41030</v>
      </c>
      <c r="G149" s="28">
        <v>41244</v>
      </c>
    </row>
    <row r="150" spans="1:7" ht="38.25" x14ac:dyDescent="0.2">
      <c r="A150" s="224" t="s">
        <v>218</v>
      </c>
      <c r="B150" s="224" t="s">
        <v>36</v>
      </c>
      <c r="C150" s="169">
        <v>34000000</v>
      </c>
      <c r="D150" s="28">
        <v>40909</v>
      </c>
      <c r="E150" s="170">
        <v>41000</v>
      </c>
      <c r="F150" s="28">
        <v>41030</v>
      </c>
      <c r="G150" s="28">
        <v>41244</v>
      </c>
    </row>
    <row r="151" spans="1:7" ht="38.25" x14ac:dyDescent="0.2">
      <c r="A151" s="224" t="s">
        <v>218</v>
      </c>
      <c r="B151" s="224" t="s">
        <v>54</v>
      </c>
      <c r="C151" s="169">
        <v>36000000</v>
      </c>
      <c r="D151" s="28">
        <v>40909</v>
      </c>
      <c r="E151" s="170">
        <v>41000</v>
      </c>
      <c r="F151" s="28">
        <v>41030</v>
      </c>
      <c r="G151" s="28">
        <v>41244</v>
      </c>
    </row>
    <row r="152" spans="1:7" ht="38.25" x14ac:dyDescent="0.2">
      <c r="A152" s="224" t="s">
        <v>218</v>
      </c>
      <c r="B152" s="224" t="s">
        <v>32</v>
      </c>
      <c r="C152" s="169">
        <v>14000000</v>
      </c>
      <c r="D152" s="28">
        <v>40909</v>
      </c>
      <c r="E152" s="170">
        <v>41000</v>
      </c>
      <c r="F152" s="28">
        <v>41030</v>
      </c>
      <c r="G152" s="28">
        <v>41244</v>
      </c>
    </row>
    <row r="153" spans="1:7" ht="38.25" x14ac:dyDescent="0.2">
      <c r="A153" s="224" t="s">
        <v>218</v>
      </c>
      <c r="B153" s="224" t="s">
        <v>55</v>
      </c>
      <c r="C153" s="169">
        <v>49000000</v>
      </c>
      <c r="D153" s="28">
        <v>40909</v>
      </c>
      <c r="E153" s="170">
        <v>41000</v>
      </c>
      <c r="F153" s="28">
        <v>41030</v>
      </c>
      <c r="G153" s="28">
        <v>41244</v>
      </c>
    </row>
    <row r="154" spans="1:7" ht="38.25" x14ac:dyDescent="0.2">
      <c r="A154" s="224" t="s">
        <v>218</v>
      </c>
      <c r="B154" s="224" t="s">
        <v>56</v>
      </c>
      <c r="C154" s="169">
        <v>46000000</v>
      </c>
      <c r="D154" s="28">
        <v>40909</v>
      </c>
      <c r="E154" s="170">
        <v>41000</v>
      </c>
      <c r="F154" s="28">
        <v>41030</v>
      </c>
      <c r="G154" s="28">
        <v>41244</v>
      </c>
    </row>
    <row r="155" spans="1:7" ht="38.25" x14ac:dyDescent="0.2">
      <c r="A155" s="224" t="s">
        <v>218</v>
      </c>
      <c r="B155" s="224" t="s">
        <v>58</v>
      </c>
      <c r="C155" s="169">
        <v>13000000</v>
      </c>
      <c r="D155" s="28">
        <v>40909</v>
      </c>
      <c r="E155" s="170">
        <v>41000</v>
      </c>
      <c r="F155" s="28">
        <v>41030</v>
      </c>
      <c r="G155" s="28">
        <v>41244</v>
      </c>
    </row>
    <row r="156" spans="1:7" ht="38.25" x14ac:dyDescent="0.2">
      <c r="A156" s="224" t="s">
        <v>218</v>
      </c>
      <c r="B156" s="224" t="s">
        <v>19</v>
      </c>
      <c r="C156" s="169">
        <v>15000000</v>
      </c>
      <c r="D156" s="28">
        <v>40909</v>
      </c>
      <c r="E156" s="170">
        <v>41000</v>
      </c>
      <c r="F156" s="28">
        <v>41030</v>
      </c>
      <c r="G156" s="28">
        <v>41244</v>
      </c>
    </row>
    <row r="157" spans="1:7" ht="38.25" x14ac:dyDescent="0.2">
      <c r="A157" s="224" t="s">
        <v>218</v>
      </c>
      <c r="B157" s="224" t="s">
        <v>59</v>
      </c>
      <c r="C157" s="169">
        <v>37000000</v>
      </c>
      <c r="D157" s="28">
        <v>40909</v>
      </c>
      <c r="E157" s="170">
        <v>41000</v>
      </c>
      <c r="F157" s="28">
        <v>41030</v>
      </c>
      <c r="G157" s="28">
        <v>41244</v>
      </c>
    </row>
    <row r="158" spans="1:7" ht="38.25" x14ac:dyDescent="0.2">
      <c r="A158" s="224" t="s">
        <v>218</v>
      </c>
      <c r="B158" s="224" t="s">
        <v>71</v>
      </c>
      <c r="C158" s="169">
        <v>24000000</v>
      </c>
      <c r="D158" s="28">
        <v>40909</v>
      </c>
      <c r="E158" s="170">
        <v>41000</v>
      </c>
      <c r="F158" s="28">
        <v>41030</v>
      </c>
      <c r="G158" s="28">
        <v>41244</v>
      </c>
    </row>
    <row r="159" spans="1:7" ht="51" x14ac:dyDescent="0.2">
      <c r="A159" s="224" t="s">
        <v>219</v>
      </c>
      <c r="B159" s="224" t="s">
        <v>21</v>
      </c>
      <c r="C159" s="174">
        <f>252000000-15309884</f>
        <v>236690116</v>
      </c>
      <c r="D159" s="28">
        <v>40909</v>
      </c>
      <c r="E159" s="170">
        <v>41000</v>
      </c>
      <c r="F159" s="170">
        <v>41000</v>
      </c>
      <c r="G159" s="28">
        <v>41244</v>
      </c>
    </row>
    <row r="160" spans="1:7" ht="51" x14ac:dyDescent="0.2">
      <c r="A160" s="224" t="s">
        <v>219</v>
      </c>
      <c r="B160" s="224" t="s">
        <v>18</v>
      </c>
      <c r="C160" s="174">
        <v>26000000</v>
      </c>
      <c r="D160" s="28">
        <v>40909</v>
      </c>
      <c r="E160" s="170">
        <v>41000</v>
      </c>
      <c r="F160" s="170">
        <v>41000</v>
      </c>
      <c r="G160" s="28">
        <v>41244</v>
      </c>
    </row>
    <row r="161" spans="1:7" ht="51" x14ac:dyDescent="0.2">
      <c r="A161" s="224" t="s">
        <v>219</v>
      </c>
      <c r="B161" s="224" t="s">
        <v>69</v>
      </c>
      <c r="C161" s="174">
        <v>22000000</v>
      </c>
      <c r="D161" s="28">
        <v>40909</v>
      </c>
      <c r="E161" s="170">
        <v>41000</v>
      </c>
      <c r="F161" s="170">
        <v>41000</v>
      </c>
      <c r="G161" s="28">
        <v>41244</v>
      </c>
    </row>
    <row r="162" spans="1:7" ht="51" x14ac:dyDescent="0.2">
      <c r="A162" s="224" t="s">
        <v>219</v>
      </c>
      <c r="B162" s="224" t="s">
        <v>35</v>
      </c>
      <c r="C162" s="174">
        <v>68000000</v>
      </c>
      <c r="D162" s="28">
        <v>40909</v>
      </c>
      <c r="E162" s="170">
        <v>41000</v>
      </c>
      <c r="F162" s="170">
        <v>41000</v>
      </c>
      <c r="G162" s="28">
        <v>41244</v>
      </c>
    </row>
    <row r="163" spans="1:7" ht="51" x14ac:dyDescent="0.2">
      <c r="A163" s="224" t="s">
        <v>219</v>
      </c>
      <c r="B163" s="224" t="s">
        <v>31</v>
      </c>
      <c r="C163" s="174">
        <v>27500000</v>
      </c>
      <c r="D163" s="28">
        <v>40909</v>
      </c>
      <c r="E163" s="170">
        <v>41000</v>
      </c>
      <c r="F163" s="170">
        <v>41000</v>
      </c>
      <c r="G163" s="28">
        <v>41244</v>
      </c>
    </row>
    <row r="164" spans="1:7" ht="51" x14ac:dyDescent="0.2">
      <c r="A164" s="224" t="s">
        <v>219</v>
      </c>
      <c r="B164" s="224" t="s">
        <v>39</v>
      </c>
      <c r="C164" s="174">
        <v>29500000</v>
      </c>
      <c r="D164" s="28">
        <v>40909</v>
      </c>
      <c r="E164" s="170">
        <v>41000</v>
      </c>
      <c r="F164" s="170">
        <v>41000</v>
      </c>
      <c r="G164" s="28">
        <v>41244</v>
      </c>
    </row>
    <row r="165" spans="1:7" ht="51" x14ac:dyDescent="0.2">
      <c r="A165" s="224" t="s">
        <v>219</v>
      </c>
      <c r="B165" s="224" t="s">
        <v>36</v>
      </c>
      <c r="C165" s="174">
        <v>25000000</v>
      </c>
      <c r="D165" s="28">
        <v>40909</v>
      </c>
      <c r="E165" s="170">
        <v>41000</v>
      </c>
      <c r="F165" s="170">
        <v>41000</v>
      </c>
      <c r="G165" s="28">
        <v>41244</v>
      </c>
    </row>
    <row r="166" spans="1:7" ht="51" x14ac:dyDescent="0.2">
      <c r="A166" s="224" t="s">
        <v>219</v>
      </c>
      <c r="B166" s="224" t="s">
        <v>54</v>
      </c>
      <c r="C166" s="174">
        <v>27000000</v>
      </c>
      <c r="D166" s="28">
        <v>40909</v>
      </c>
      <c r="E166" s="170">
        <v>41000</v>
      </c>
      <c r="F166" s="170">
        <v>41000</v>
      </c>
      <c r="G166" s="28">
        <v>41244</v>
      </c>
    </row>
    <row r="167" spans="1:7" ht="51" x14ac:dyDescent="0.2">
      <c r="A167" s="224" t="s">
        <v>219</v>
      </c>
      <c r="B167" s="224" t="s">
        <v>32</v>
      </c>
      <c r="C167" s="174">
        <v>23500000</v>
      </c>
      <c r="D167" s="28">
        <v>40909</v>
      </c>
      <c r="E167" s="170">
        <v>41000</v>
      </c>
      <c r="F167" s="170">
        <v>41000</v>
      </c>
      <c r="G167" s="28">
        <v>41244</v>
      </c>
    </row>
    <row r="168" spans="1:7" ht="51" x14ac:dyDescent="0.2">
      <c r="A168" s="224" t="s">
        <v>219</v>
      </c>
      <c r="B168" s="224" t="s">
        <v>55</v>
      </c>
      <c r="C168" s="174">
        <v>29500000</v>
      </c>
      <c r="D168" s="28">
        <v>40909</v>
      </c>
      <c r="E168" s="170">
        <v>41000</v>
      </c>
      <c r="F168" s="170">
        <v>41000</v>
      </c>
      <c r="G168" s="28">
        <v>41244</v>
      </c>
    </row>
    <row r="169" spans="1:7" ht="51" x14ac:dyDescent="0.2">
      <c r="A169" s="224" t="s">
        <v>219</v>
      </c>
      <c r="B169" s="224" t="s">
        <v>56</v>
      </c>
      <c r="C169" s="174">
        <v>52000000</v>
      </c>
      <c r="D169" s="28">
        <v>40909</v>
      </c>
      <c r="E169" s="170">
        <v>41000</v>
      </c>
      <c r="F169" s="170">
        <v>41000</v>
      </c>
      <c r="G169" s="28">
        <v>41244</v>
      </c>
    </row>
    <row r="170" spans="1:7" ht="51" x14ac:dyDescent="0.2">
      <c r="A170" s="224" t="s">
        <v>219</v>
      </c>
      <c r="B170" s="224" t="s">
        <v>58</v>
      </c>
      <c r="C170" s="174">
        <v>23500000</v>
      </c>
      <c r="D170" s="28">
        <v>40909</v>
      </c>
      <c r="E170" s="170">
        <v>41000</v>
      </c>
      <c r="F170" s="170">
        <v>41000</v>
      </c>
      <c r="G170" s="28">
        <v>41244</v>
      </c>
    </row>
    <row r="171" spans="1:7" ht="51" x14ac:dyDescent="0.2">
      <c r="A171" s="224" t="s">
        <v>219</v>
      </c>
      <c r="B171" s="224" t="s">
        <v>19</v>
      </c>
      <c r="C171" s="174">
        <v>29000000</v>
      </c>
      <c r="D171" s="28">
        <v>40909</v>
      </c>
      <c r="E171" s="170">
        <v>41000</v>
      </c>
      <c r="F171" s="170">
        <v>41000</v>
      </c>
      <c r="G171" s="28">
        <v>41244</v>
      </c>
    </row>
    <row r="172" spans="1:7" ht="51" x14ac:dyDescent="0.2">
      <c r="A172" s="224" t="s">
        <v>219</v>
      </c>
      <c r="B172" s="224" t="s">
        <v>61</v>
      </c>
      <c r="C172" s="174">
        <v>27500000</v>
      </c>
      <c r="D172" s="28">
        <v>40909</v>
      </c>
      <c r="E172" s="170">
        <v>41000</v>
      </c>
      <c r="F172" s="170">
        <v>41000</v>
      </c>
      <c r="G172" s="28">
        <v>41244</v>
      </c>
    </row>
    <row r="173" spans="1:7" ht="38.25" x14ac:dyDescent="0.2">
      <c r="A173" s="224" t="s">
        <v>220</v>
      </c>
      <c r="B173" s="224" t="s">
        <v>21</v>
      </c>
      <c r="C173" s="174">
        <v>43000000</v>
      </c>
      <c r="D173" s="170">
        <v>40940</v>
      </c>
      <c r="E173" s="28">
        <v>41030</v>
      </c>
      <c r="F173" s="28">
        <v>41091</v>
      </c>
      <c r="G173" s="28">
        <v>41244</v>
      </c>
    </row>
    <row r="174" spans="1:7" ht="38.25" x14ac:dyDescent="0.2">
      <c r="A174" s="224" t="s">
        <v>220</v>
      </c>
      <c r="B174" s="224" t="s">
        <v>69</v>
      </c>
      <c r="C174" s="174">
        <v>15000000</v>
      </c>
      <c r="D174" s="170">
        <v>40940</v>
      </c>
      <c r="E174" s="28">
        <v>41030</v>
      </c>
      <c r="F174" s="28">
        <v>41091</v>
      </c>
      <c r="G174" s="28">
        <v>41244</v>
      </c>
    </row>
    <row r="175" spans="1:7" ht="38.25" x14ac:dyDescent="0.2">
      <c r="A175" s="224" t="s">
        <v>220</v>
      </c>
      <c r="B175" s="224" t="s">
        <v>18</v>
      </c>
      <c r="C175" s="174">
        <v>5000000</v>
      </c>
      <c r="D175" s="170">
        <v>40940</v>
      </c>
      <c r="E175" s="28">
        <v>41030</v>
      </c>
      <c r="F175" s="28">
        <v>41091</v>
      </c>
      <c r="G175" s="28">
        <v>41244</v>
      </c>
    </row>
    <row r="176" spans="1:7" ht="38.25" x14ac:dyDescent="0.2">
      <c r="A176" s="224" t="s">
        <v>220</v>
      </c>
      <c r="B176" s="224" t="s">
        <v>50</v>
      </c>
      <c r="C176" s="174">
        <v>15000000</v>
      </c>
      <c r="D176" s="170">
        <v>40940</v>
      </c>
      <c r="E176" s="28">
        <v>41030</v>
      </c>
      <c r="F176" s="28">
        <v>41091</v>
      </c>
      <c r="G176" s="28">
        <v>41244</v>
      </c>
    </row>
    <row r="177" spans="1:7" ht="38.25" x14ac:dyDescent="0.2">
      <c r="A177" s="224" t="s">
        <v>220</v>
      </c>
      <c r="B177" s="224" t="s">
        <v>52</v>
      </c>
      <c r="C177" s="174">
        <v>15000000</v>
      </c>
      <c r="D177" s="170">
        <v>40940</v>
      </c>
      <c r="E177" s="28">
        <v>41030</v>
      </c>
      <c r="F177" s="28">
        <v>41091</v>
      </c>
      <c r="G177" s="28">
        <v>41244</v>
      </c>
    </row>
    <row r="178" spans="1:7" ht="38.25" x14ac:dyDescent="0.2">
      <c r="A178" s="224" t="s">
        <v>220</v>
      </c>
      <c r="B178" s="224" t="s">
        <v>35</v>
      </c>
      <c r="C178" s="174">
        <v>5000000</v>
      </c>
      <c r="D178" s="170">
        <v>40940</v>
      </c>
      <c r="E178" s="28">
        <v>41030</v>
      </c>
      <c r="F178" s="28">
        <v>41091</v>
      </c>
      <c r="G178" s="28">
        <v>41244</v>
      </c>
    </row>
    <row r="179" spans="1:7" ht="38.25" x14ac:dyDescent="0.2">
      <c r="A179" s="224" t="s">
        <v>220</v>
      </c>
      <c r="B179" s="224" t="s">
        <v>31</v>
      </c>
      <c r="C179" s="174">
        <v>5000000</v>
      </c>
      <c r="D179" s="170">
        <v>40940</v>
      </c>
      <c r="E179" s="28">
        <v>41030</v>
      </c>
      <c r="F179" s="28">
        <v>41091</v>
      </c>
      <c r="G179" s="28">
        <v>41244</v>
      </c>
    </row>
    <row r="180" spans="1:7" ht="38.25" x14ac:dyDescent="0.2">
      <c r="A180" s="224" t="s">
        <v>220</v>
      </c>
      <c r="B180" s="224" t="s">
        <v>36</v>
      </c>
      <c r="C180" s="174">
        <v>5000000</v>
      </c>
      <c r="D180" s="170">
        <v>40940</v>
      </c>
      <c r="E180" s="28">
        <v>41030</v>
      </c>
      <c r="F180" s="28">
        <v>41091</v>
      </c>
      <c r="G180" s="28">
        <v>41244</v>
      </c>
    </row>
    <row r="181" spans="1:7" ht="38.25" x14ac:dyDescent="0.2">
      <c r="A181" s="224" t="s">
        <v>220</v>
      </c>
      <c r="B181" s="224" t="s">
        <v>54</v>
      </c>
      <c r="C181" s="174">
        <v>15000000</v>
      </c>
      <c r="D181" s="170">
        <v>40940</v>
      </c>
      <c r="E181" s="28">
        <v>41030</v>
      </c>
      <c r="F181" s="28">
        <v>41091</v>
      </c>
      <c r="G181" s="28">
        <v>41244</v>
      </c>
    </row>
    <row r="182" spans="1:7" ht="38.25" x14ac:dyDescent="0.2">
      <c r="A182" s="224" t="s">
        <v>220</v>
      </c>
      <c r="B182" s="224" t="s">
        <v>32</v>
      </c>
      <c r="C182" s="174">
        <v>15000000</v>
      </c>
      <c r="D182" s="170">
        <v>40940</v>
      </c>
      <c r="E182" s="28">
        <v>41030</v>
      </c>
      <c r="F182" s="28">
        <v>41091</v>
      </c>
      <c r="G182" s="28">
        <v>41244</v>
      </c>
    </row>
    <row r="183" spans="1:7" ht="38.25" x14ac:dyDescent="0.2">
      <c r="A183" s="224" t="s">
        <v>220</v>
      </c>
      <c r="B183" s="224" t="s">
        <v>56</v>
      </c>
      <c r="C183" s="174">
        <v>15000000</v>
      </c>
      <c r="D183" s="170">
        <v>40940</v>
      </c>
      <c r="E183" s="28">
        <v>41030</v>
      </c>
      <c r="F183" s="28">
        <v>41091</v>
      </c>
      <c r="G183" s="28">
        <v>41244</v>
      </c>
    </row>
    <row r="184" spans="1:7" ht="38.25" x14ac:dyDescent="0.2">
      <c r="A184" s="224" t="s">
        <v>220</v>
      </c>
      <c r="B184" s="224" t="s">
        <v>58</v>
      </c>
      <c r="C184" s="174">
        <v>5000000</v>
      </c>
      <c r="D184" s="170">
        <v>40940</v>
      </c>
      <c r="E184" s="28">
        <v>41030</v>
      </c>
      <c r="F184" s="28">
        <v>41091</v>
      </c>
      <c r="G184" s="28">
        <v>41244</v>
      </c>
    </row>
    <row r="185" spans="1:7" ht="38.25" x14ac:dyDescent="0.2">
      <c r="A185" s="224" t="s">
        <v>220</v>
      </c>
      <c r="B185" s="224" t="s">
        <v>19</v>
      </c>
      <c r="C185" s="174">
        <v>15000000</v>
      </c>
      <c r="D185" s="170">
        <v>40940</v>
      </c>
      <c r="E185" s="28">
        <v>41030</v>
      </c>
      <c r="F185" s="28">
        <v>41091</v>
      </c>
      <c r="G185" s="28">
        <v>41244</v>
      </c>
    </row>
    <row r="186" spans="1:7" ht="38.25" x14ac:dyDescent="0.2">
      <c r="A186" s="224" t="s">
        <v>220</v>
      </c>
      <c r="B186" s="224" t="s">
        <v>61</v>
      </c>
      <c r="C186" s="174">
        <v>5000000</v>
      </c>
      <c r="D186" s="170">
        <v>40940</v>
      </c>
      <c r="E186" s="28">
        <v>41030</v>
      </c>
      <c r="F186" s="28">
        <v>41091</v>
      </c>
      <c r="G186" s="28">
        <v>41244</v>
      </c>
    </row>
    <row r="187" spans="1:7" x14ac:dyDescent="0.2">
      <c r="A187" s="305" t="s">
        <v>221</v>
      </c>
      <c r="B187" s="305" t="s">
        <v>21</v>
      </c>
      <c r="C187" s="176">
        <v>120000000</v>
      </c>
      <c r="D187" s="170">
        <v>40909</v>
      </c>
      <c r="E187" s="170">
        <v>41000</v>
      </c>
      <c r="F187" s="28">
        <v>41030</v>
      </c>
      <c r="G187" s="28">
        <v>41244</v>
      </c>
    </row>
    <row r="188" spans="1:7" ht="25.5" x14ac:dyDescent="0.2">
      <c r="A188" s="305" t="s">
        <v>221</v>
      </c>
      <c r="B188" s="305" t="s">
        <v>148</v>
      </c>
      <c r="C188" s="169">
        <v>40000000</v>
      </c>
      <c r="D188" s="170">
        <v>40909</v>
      </c>
      <c r="E188" s="170">
        <v>41000</v>
      </c>
      <c r="F188" s="28">
        <v>41030</v>
      </c>
      <c r="G188" s="28">
        <v>41244</v>
      </c>
    </row>
    <row r="189" spans="1:7" ht="25.5" x14ac:dyDescent="0.2">
      <c r="A189" s="305" t="s">
        <v>221</v>
      </c>
      <c r="B189" s="305" t="s">
        <v>161</v>
      </c>
      <c r="C189" s="169">
        <v>40000000</v>
      </c>
      <c r="D189" s="170">
        <v>40909</v>
      </c>
      <c r="E189" s="170">
        <v>41000</v>
      </c>
      <c r="F189" s="28">
        <v>41030</v>
      </c>
      <c r="G189" s="28">
        <v>41244</v>
      </c>
    </row>
    <row r="190" spans="1:7" ht="25.5" x14ac:dyDescent="0.2">
      <c r="A190" s="305" t="s">
        <v>221</v>
      </c>
      <c r="B190" s="305" t="s">
        <v>189</v>
      </c>
      <c r="C190" s="169">
        <v>40000000</v>
      </c>
      <c r="D190" s="170">
        <v>40909</v>
      </c>
      <c r="E190" s="170">
        <v>41000</v>
      </c>
      <c r="F190" s="28">
        <v>41030</v>
      </c>
      <c r="G190" s="28">
        <v>41244</v>
      </c>
    </row>
    <row r="191" spans="1:7" ht="25.5" x14ac:dyDescent="0.25">
      <c r="A191" s="116" t="s">
        <v>222</v>
      </c>
      <c r="B191" s="116"/>
      <c r="C191" s="313">
        <f>SUM(C192:C223)</f>
        <v>2781000000</v>
      </c>
      <c r="D191" s="177"/>
      <c r="E191" s="178"/>
      <c r="F191" s="177"/>
      <c r="G191" s="177"/>
    </row>
    <row r="192" spans="1:7" ht="12.75" customHeight="1" x14ac:dyDescent="0.25">
      <c r="A192" s="106" t="s">
        <v>223</v>
      </c>
      <c r="B192" s="106" t="s">
        <v>69</v>
      </c>
      <c r="C192" s="314">
        <v>145618560</v>
      </c>
      <c r="D192" s="28">
        <v>41091</v>
      </c>
      <c r="E192" s="60">
        <v>41183</v>
      </c>
      <c r="F192" s="170">
        <v>41214</v>
      </c>
      <c r="G192" s="170">
        <v>41821</v>
      </c>
    </row>
    <row r="193" spans="1:7" ht="25.5" x14ac:dyDescent="0.25">
      <c r="A193" s="106" t="s">
        <v>223</v>
      </c>
      <c r="B193" s="106" t="s">
        <v>18</v>
      </c>
      <c r="C193" s="314">
        <v>97079040</v>
      </c>
      <c r="D193" s="28">
        <v>41091</v>
      </c>
      <c r="E193" s="60">
        <v>41183</v>
      </c>
      <c r="F193" s="170">
        <v>41214</v>
      </c>
      <c r="G193" s="170">
        <v>41821</v>
      </c>
    </row>
    <row r="194" spans="1:7" ht="25.5" x14ac:dyDescent="0.25">
      <c r="A194" s="106" t="s">
        <v>223</v>
      </c>
      <c r="B194" s="106" t="s">
        <v>50</v>
      </c>
      <c r="C194" s="314">
        <v>97079040</v>
      </c>
      <c r="D194" s="28">
        <v>41091</v>
      </c>
      <c r="E194" s="60">
        <v>41183</v>
      </c>
      <c r="F194" s="170">
        <v>41214</v>
      </c>
      <c r="G194" s="170">
        <v>41821</v>
      </c>
    </row>
    <row r="195" spans="1:7" ht="25.5" x14ac:dyDescent="0.25">
      <c r="A195" s="106" t="s">
        <v>223</v>
      </c>
      <c r="B195" s="106" t="s">
        <v>52</v>
      </c>
      <c r="C195" s="314">
        <v>97079040</v>
      </c>
      <c r="D195" s="28">
        <v>41091</v>
      </c>
      <c r="E195" s="60">
        <v>41183</v>
      </c>
      <c r="F195" s="170">
        <v>41214</v>
      </c>
      <c r="G195" s="170">
        <v>41821</v>
      </c>
    </row>
    <row r="196" spans="1:7" ht="25.5" x14ac:dyDescent="0.25">
      <c r="A196" s="106" t="s">
        <v>223</v>
      </c>
      <c r="B196" s="106" t="s">
        <v>35</v>
      </c>
      <c r="C196" s="314">
        <v>97079040</v>
      </c>
      <c r="D196" s="28">
        <v>41091</v>
      </c>
      <c r="E196" s="60">
        <v>41183</v>
      </c>
      <c r="F196" s="170">
        <v>41214</v>
      </c>
      <c r="G196" s="170">
        <v>41821</v>
      </c>
    </row>
    <row r="197" spans="1:7" ht="25.5" x14ac:dyDescent="0.25">
      <c r="A197" s="106" t="s">
        <v>223</v>
      </c>
      <c r="B197" s="106" t="s">
        <v>61</v>
      </c>
      <c r="C197" s="314">
        <v>161798400</v>
      </c>
      <c r="D197" s="170">
        <v>40909</v>
      </c>
      <c r="E197" s="170">
        <v>40940</v>
      </c>
      <c r="F197" s="170">
        <v>40969</v>
      </c>
      <c r="G197" s="170">
        <v>41183</v>
      </c>
    </row>
    <row r="198" spans="1:7" ht="25.5" x14ac:dyDescent="0.25">
      <c r="A198" s="106" t="s">
        <v>223</v>
      </c>
      <c r="B198" s="306" t="s">
        <v>55</v>
      </c>
      <c r="C198" s="314">
        <v>97079040</v>
      </c>
      <c r="D198" s="170">
        <v>40909</v>
      </c>
      <c r="E198" s="170">
        <v>40940</v>
      </c>
      <c r="F198" s="170">
        <v>40969</v>
      </c>
      <c r="G198" s="170">
        <v>41183</v>
      </c>
    </row>
    <row r="199" spans="1:7" ht="25.5" customHeight="1" x14ac:dyDescent="0.25">
      <c r="A199" s="106" t="s">
        <v>223</v>
      </c>
      <c r="B199" s="106" t="s">
        <v>31</v>
      </c>
      <c r="C199" s="314">
        <v>97079040</v>
      </c>
      <c r="D199" s="28">
        <v>41091</v>
      </c>
      <c r="E199" s="60">
        <v>41183</v>
      </c>
      <c r="F199" s="170">
        <v>41214</v>
      </c>
      <c r="G199" s="170">
        <v>41821</v>
      </c>
    </row>
    <row r="200" spans="1:7" ht="25.5" x14ac:dyDescent="0.25">
      <c r="A200" s="106" t="s">
        <v>223</v>
      </c>
      <c r="B200" s="106" t="s">
        <v>36</v>
      </c>
      <c r="C200" s="315">
        <f>145618560+35000000</f>
        <v>180618560</v>
      </c>
      <c r="D200" s="28">
        <v>41091</v>
      </c>
      <c r="E200" s="60">
        <v>41183</v>
      </c>
      <c r="F200" s="170">
        <v>41214</v>
      </c>
      <c r="G200" s="170">
        <v>41821</v>
      </c>
    </row>
    <row r="201" spans="1:7" ht="25.5" x14ac:dyDescent="0.25">
      <c r="A201" s="106" t="s">
        <v>223</v>
      </c>
      <c r="B201" s="106" t="s">
        <v>54</v>
      </c>
      <c r="C201" s="314">
        <v>97079040</v>
      </c>
      <c r="D201" s="28">
        <v>41091</v>
      </c>
      <c r="E201" s="60">
        <v>41183</v>
      </c>
      <c r="F201" s="170">
        <v>41214</v>
      </c>
      <c r="G201" s="170">
        <v>41821</v>
      </c>
    </row>
    <row r="202" spans="1:7" ht="25.5" x14ac:dyDescent="0.25">
      <c r="A202" s="106" t="s">
        <v>223</v>
      </c>
      <c r="B202" s="106" t="s">
        <v>32</v>
      </c>
      <c r="C202" s="314">
        <v>97079040</v>
      </c>
      <c r="D202" s="28">
        <v>41091</v>
      </c>
      <c r="E202" s="60">
        <v>41183</v>
      </c>
      <c r="F202" s="170">
        <v>41214</v>
      </c>
      <c r="G202" s="170">
        <v>41821</v>
      </c>
    </row>
    <row r="203" spans="1:7" ht="25.5" x14ac:dyDescent="0.25">
      <c r="A203" s="106" t="s">
        <v>223</v>
      </c>
      <c r="B203" s="106" t="s">
        <v>56</v>
      </c>
      <c r="C203" s="314">
        <v>97079040</v>
      </c>
      <c r="D203" s="28">
        <v>41091</v>
      </c>
      <c r="E203" s="60">
        <v>41183</v>
      </c>
      <c r="F203" s="170">
        <v>41214</v>
      </c>
      <c r="G203" s="170">
        <v>41821</v>
      </c>
    </row>
    <row r="204" spans="1:7" ht="25.5" x14ac:dyDescent="0.25">
      <c r="A204" s="106" t="s">
        <v>223</v>
      </c>
      <c r="B204" s="106" t="s">
        <v>58</v>
      </c>
      <c r="C204" s="314">
        <v>97079040</v>
      </c>
      <c r="D204" s="28">
        <v>41091</v>
      </c>
      <c r="E204" s="60">
        <v>41183</v>
      </c>
      <c r="F204" s="170">
        <v>41214</v>
      </c>
      <c r="G204" s="170">
        <v>41821</v>
      </c>
    </row>
    <row r="205" spans="1:7" ht="25.5" x14ac:dyDescent="0.25">
      <c r="A205" s="106" t="s">
        <v>223</v>
      </c>
      <c r="B205" s="106" t="s">
        <v>19</v>
      </c>
      <c r="C205" s="314">
        <v>145618560</v>
      </c>
      <c r="D205" s="28">
        <v>41091</v>
      </c>
      <c r="E205" s="60">
        <v>41183</v>
      </c>
      <c r="F205" s="170">
        <v>41214</v>
      </c>
      <c r="G205" s="170">
        <v>41821</v>
      </c>
    </row>
    <row r="206" spans="1:7" x14ac:dyDescent="0.25">
      <c r="A206" s="106" t="s">
        <v>224</v>
      </c>
      <c r="B206" s="106" t="s">
        <v>69</v>
      </c>
      <c r="C206" s="314">
        <v>55553472</v>
      </c>
      <c r="D206" s="28">
        <v>41091</v>
      </c>
      <c r="E206" s="60">
        <v>41183</v>
      </c>
      <c r="F206" s="170">
        <v>41214</v>
      </c>
      <c r="G206" s="170">
        <v>41821</v>
      </c>
    </row>
    <row r="207" spans="1:7" ht="25.5" x14ac:dyDescent="0.25">
      <c r="A207" s="106" t="s">
        <v>224</v>
      </c>
      <c r="B207" s="106" t="s">
        <v>18</v>
      </c>
      <c r="C207" s="314">
        <v>37035648</v>
      </c>
      <c r="D207" s="28">
        <v>41091</v>
      </c>
      <c r="E207" s="60">
        <v>41183</v>
      </c>
      <c r="F207" s="170">
        <v>41214</v>
      </c>
      <c r="G207" s="170">
        <v>41821</v>
      </c>
    </row>
    <row r="208" spans="1:7" ht="25.5" x14ac:dyDescent="0.25">
      <c r="A208" s="106" t="s">
        <v>224</v>
      </c>
      <c r="B208" s="106" t="s">
        <v>50</v>
      </c>
      <c r="C208" s="314">
        <v>37035648</v>
      </c>
      <c r="D208" s="28">
        <v>41091</v>
      </c>
      <c r="E208" s="60">
        <v>41183</v>
      </c>
      <c r="F208" s="170">
        <v>41214</v>
      </c>
      <c r="G208" s="170">
        <v>41821</v>
      </c>
    </row>
    <row r="209" spans="1:7" ht="25.5" x14ac:dyDescent="0.25">
      <c r="A209" s="106" t="s">
        <v>224</v>
      </c>
      <c r="B209" s="106" t="s">
        <v>52</v>
      </c>
      <c r="C209" s="314">
        <v>37035648</v>
      </c>
      <c r="D209" s="28">
        <v>41091</v>
      </c>
      <c r="E209" s="60">
        <v>41183</v>
      </c>
      <c r="F209" s="170">
        <v>41214</v>
      </c>
      <c r="G209" s="170">
        <v>41821</v>
      </c>
    </row>
    <row r="210" spans="1:7" ht="25.5" x14ac:dyDescent="0.25">
      <c r="A210" s="106" t="s">
        <v>224</v>
      </c>
      <c r="B210" s="106" t="s">
        <v>35</v>
      </c>
      <c r="C210" s="314">
        <v>37035648</v>
      </c>
      <c r="D210" s="28">
        <v>41091</v>
      </c>
      <c r="E210" s="60">
        <v>41183</v>
      </c>
      <c r="F210" s="170">
        <v>41214</v>
      </c>
      <c r="G210" s="170">
        <v>41821</v>
      </c>
    </row>
    <row r="211" spans="1:7" ht="25.5" x14ac:dyDescent="0.25">
      <c r="A211" s="106" t="s">
        <v>224</v>
      </c>
      <c r="B211" s="106" t="s">
        <v>61</v>
      </c>
      <c r="C211" s="314">
        <v>61726080</v>
      </c>
      <c r="D211" s="170">
        <v>40909</v>
      </c>
      <c r="E211" s="170">
        <v>40940</v>
      </c>
      <c r="F211" s="170">
        <v>40969</v>
      </c>
      <c r="G211" s="170">
        <v>41183</v>
      </c>
    </row>
    <row r="212" spans="1:7" ht="25.5" x14ac:dyDescent="0.25">
      <c r="A212" s="106" t="s">
        <v>224</v>
      </c>
      <c r="B212" s="306" t="s">
        <v>55</v>
      </c>
      <c r="C212" s="314">
        <v>37035648</v>
      </c>
      <c r="D212" s="170">
        <v>40909</v>
      </c>
      <c r="E212" s="170">
        <v>40940</v>
      </c>
      <c r="F212" s="170">
        <v>40969</v>
      </c>
      <c r="G212" s="170">
        <v>41183</v>
      </c>
    </row>
    <row r="213" spans="1:7" ht="25.5" customHeight="1" x14ac:dyDescent="0.25">
      <c r="A213" s="106" t="s">
        <v>224</v>
      </c>
      <c r="B213" s="106" t="s">
        <v>31</v>
      </c>
      <c r="C213" s="314">
        <v>37035648</v>
      </c>
      <c r="D213" s="28">
        <v>41091</v>
      </c>
      <c r="E213" s="60">
        <v>41183</v>
      </c>
      <c r="F213" s="170">
        <v>41214</v>
      </c>
      <c r="G213" s="170">
        <v>41821</v>
      </c>
    </row>
    <row r="214" spans="1:7" ht="25.5" x14ac:dyDescent="0.25">
      <c r="A214" s="106" t="s">
        <v>224</v>
      </c>
      <c r="B214" s="106" t="s">
        <v>36</v>
      </c>
      <c r="C214" s="315">
        <f>55553472+14500000</f>
        <v>70053472</v>
      </c>
      <c r="D214" s="28">
        <v>41091</v>
      </c>
      <c r="E214" s="60">
        <v>41183</v>
      </c>
      <c r="F214" s="170">
        <v>41214</v>
      </c>
      <c r="G214" s="170">
        <v>41821</v>
      </c>
    </row>
    <row r="215" spans="1:7" ht="25.5" x14ac:dyDescent="0.25">
      <c r="A215" s="106" t="s">
        <v>224</v>
      </c>
      <c r="B215" s="106" t="s">
        <v>54</v>
      </c>
      <c r="C215" s="314">
        <v>37035648</v>
      </c>
      <c r="D215" s="28">
        <v>41091</v>
      </c>
      <c r="E215" s="60">
        <v>41183</v>
      </c>
      <c r="F215" s="170">
        <v>41214</v>
      </c>
      <c r="G215" s="170">
        <v>41821</v>
      </c>
    </row>
    <row r="216" spans="1:7" ht="25.5" x14ac:dyDescent="0.25">
      <c r="A216" s="106" t="s">
        <v>224</v>
      </c>
      <c r="B216" s="106" t="s">
        <v>32</v>
      </c>
      <c r="C216" s="314">
        <v>37035648</v>
      </c>
      <c r="D216" s="28">
        <v>41091</v>
      </c>
      <c r="E216" s="60">
        <v>41183</v>
      </c>
      <c r="F216" s="170">
        <v>41214</v>
      </c>
      <c r="G216" s="170">
        <v>41821</v>
      </c>
    </row>
    <row r="217" spans="1:7" ht="25.5" x14ac:dyDescent="0.25">
      <c r="A217" s="106" t="s">
        <v>224</v>
      </c>
      <c r="B217" s="106" t="s">
        <v>56</v>
      </c>
      <c r="C217" s="314">
        <v>37035648</v>
      </c>
      <c r="D217" s="28">
        <v>41091</v>
      </c>
      <c r="E217" s="60">
        <v>41183</v>
      </c>
      <c r="F217" s="170">
        <v>41214</v>
      </c>
      <c r="G217" s="170">
        <v>41821</v>
      </c>
    </row>
    <row r="218" spans="1:7" ht="25.5" x14ac:dyDescent="0.25">
      <c r="A218" s="106" t="s">
        <v>224</v>
      </c>
      <c r="B218" s="106" t="s">
        <v>58</v>
      </c>
      <c r="C218" s="314">
        <v>37035648</v>
      </c>
      <c r="D218" s="28">
        <v>41091</v>
      </c>
      <c r="E218" s="60">
        <v>41183</v>
      </c>
      <c r="F218" s="170">
        <v>41214</v>
      </c>
      <c r="G218" s="170">
        <v>41821</v>
      </c>
    </row>
    <row r="219" spans="1:7" ht="25.5" x14ac:dyDescent="0.25">
      <c r="A219" s="106" t="s">
        <v>224</v>
      </c>
      <c r="B219" s="106" t="s">
        <v>19</v>
      </c>
      <c r="C219" s="314">
        <v>55553472</v>
      </c>
      <c r="D219" s="28">
        <v>41091</v>
      </c>
      <c r="E219" s="60">
        <v>41183</v>
      </c>
      <c r="F219" s="170">
        <v>41214</v>
      </c>
      <c r="G219" s="170">
        <v>41821</v>
      </c>
    </row>
    <row r="220" spans="1:7" x14ac:dyDescent="0.25">
      <c r="A220" s="106" t="s">
        <v>225</v>
      </c>
      <c r="B220" s="106" t="s">
        <v>21</v>
      </c>
      <c r="C220" s="314">
        <v>50500000</v>
      </c>
      <c r="D220" s="28">
        <v>40969</v>
      </c>
      <c r="E220" s="170">
        <v>41061</v>
      </c>
      <c r="F220" s="170">
        <v>41061</v>
      </c>
      <c r="G220" s="170">
        <v>41122</v>
      </c>
    </row>
    <row r="221" spans="1:7" x14ac:dyDescent="0.25">
      <c r="A221" s="106" t="s">
        <v>226</v>
      </c>
      <c r="B221" s="106" t="s">
        <v>21</v>
      </c>
      <c r="C221" s="314">
        <v>212812544</v>
      </c>
      <c r="D221" s="170">
        <v>40909</v>
      </c>
      <c r="E221" s="170">
        <v>41000</v>
      </c>
      <c r="F221" s="170">
        <v>41030</v>
      </c>
      <c r="G221" s="170">
        <v>41153</v>
      </c>
    </row>
    <row r="222" spans="1:7" ht="12.75" customHeight="1" x14ac:dyDescent="0.25">
      <c r="A222" s="106" t="s">
        <v>227</v>
      </c>
      <c r="B222" s="106" t="s">
        <v>69</v>
      </c>
      <c r="C222" s="314">
        <v>150000000</v>
      </c>
      <c r="D222" s="170">
        <v>40940</v>
      </c>
      <c r="E222" s="28">
        <v>41061</v>
      </c>
      <c r="F222" s="28">
        <v>41061</v>
      </c>
      <c r="G222" s="170">
        <v>41214</v>
      </c>
    </row>
    <row r="223" spans="1:7" ht="25.5" x14ac:dyDescent="0.25">
      <c r="A223" s="106" t="s">
        <v>227</v>
      </c>
      <c r="B223" s="106" t="s">
        <v>56</v>
      </c>
      <c r="C223" s="315">
        <v>150000000</v>
      </c>
      <c r="D223" s="170">
        <v>40940</v>
      </c>
      <c r="E223" s="28">
        <v>41061</v>
      </c>
      <c r="F223" s="28">
        <v>41061</v>
      </c>
      <c r="G223" s="170">
        <v>41214</v>
      </c>
    </row>
  </sheetData>
  <mergeCells count="5">
    <mergeCell ref="A2:G2"/>
    <mergeCell ref="A3:G3"/>
    <mergeCell ref="A4:G4"/>
    <mergeCell ref="B6:D6"/>
    <mergeCell ref="E6:G6"/>
  </mergeCells>
  <pageMargins left="0.51181102362204722" right="0.51181102362204722" top="0.55118110236220474" bottom="0.55118110236220474" header="0.31496062992125984" footer="0.31496062992125984"/>
  <pageSetup scale="80" orientation="landscape"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A2:J239"/>
  <sheetViews>
    <sheetView workbookViewId="0">
      <selection activeCell="H20" sqref="H20"/>
    </sheetView>
  </sheetViews>
  <sheetFormatPr baseColWidth="10" defaultRowHeight="12.75" x14ac:dyDescent="0.25"/>
  <cols>
    <col min="1" max="1" width="63.7109375" style="4" customWidth="1"/>
    <col min="2" max="2" width="20.7109375" style="5" customWidth="1"/>
    <col min="3" max="3" width="18.7109375" style="6" customWidth="1"/>
    <col min="4" max="4" width="13.7109375" style="4" customWidth="1"/>
    <col min="5" max="5" width="13.7109375" style="7" customWidth="1"/>
    <col min="6" max="7" width="13.7109375" style="4" customWidth="1"/>
    <col min="8" max="9" width="11.42578125" style="4"/>
    <col min="10" max="10" width="13.5703125" style="4" customWidth="1"/>
    <col min="11" max="232" width="11.42578125" style="4"/>
    <col min="233" max="233" width="62.85546875" style="4" customWidth="1"/>
    <col min="234" max="234" width="22.28515625" style="4" customWidth="1"/>
    <col min="235" max="235" width="18.140625" style="4" customWidth="1"/>
    <col min="236" max="236" width="16.85546875" style="4" customWidth="1"/>
    <col min="237" max="237" width="13.42578125" style="4" customWidth="1"/>
    <col min="238" max="238" width="11.7109375" style="4" customWidth="1"/>
    <col min="239" max="239" width="13" style="4" customWidth="1"/>
    <col min="240" max="240" width="13.42578125" style="4" bestFit="1" customWidth="1"/>
    <col min="241" max="488" width="11.42578125" style="4"/>
    <col min="489" max="489" width="62.85546875" style="4" customWidth="1"/>
    <col min="490" max="490" width="22.28515625" style="4" customWidth="1"/>
    <col min="491" max="491" width="18.140625" style="4" customWidth="1"/>
    <col min="492" max="492" width="16.85546875" style="4" customWidth="1"/>
    <col min="493" max="493" width="13.42578125" style="4" customWidth="1"/>
    <col min="494" max="494" width="11.7109375" style="4" customWidth="1"/>
    <col min="495" max="495" width="13" style="4" customWidth="1"/>
    <col min="496" max="496" width="13.42578125" style="4" bestFit="1" customWidth="1"/>
    <col min="497" max="744" width="11.42578125" style="4"/>
    <col min="745" max="745" width="62.85546875" style="4" customWidth="1"/>
    <col min="746" max="746" width="22.28515625" style="4" customWidth="1"/>
    <col min="747" max="747" width="18.140625" style="4" customWidth="1"/>
    <col min="748" max="748" width="16.85546875" style="4" customWidth="1"/>
    <col min="749" max="749" width="13.42578125" style="4" customWidth="1"/>
    <col min="750" max="750" width="11.7109375" style="4" customWidth="1"/>
    <col min="751" max="751" width="13" style="4" customWidth="1"/>
    <col min="752" max="752" width="13.42578125" style="4" bestFit="1" customWidth="1"/>
    <col min="753" max="1000" width="11.42578125" style="4"/>
    <col min="1001" max="1001" width="62.85546875" style="4" customWidth="1"/>
    <col min="1002" max="1002" width="22.28515625" style="4" customWidth="1"/>
    <col min="1003" max="1003" width="18.140625" style="4" customWidth="1"/>
    <col min="1004" max="1004" width="16.85546875" style="4" customWidth="1"/>
    <col min="1005" max="1005" width="13.42578125" style="4" customWidth="1"/>
    <col min="1006" max="1006" width="11.7109375" style="4" customWidth="1"/>
    <col min="1007" max="1007" width="13" style="4" customWidth="1"/>
    <col min="1008" max="1008" width="13.42578125" style="4" bestFit="1" customWidth="1"/>
    <col min="1009" max="1256" width="11.42578125" style="4"/>
    <col min="1257" max="1257" width="62.85546875" style="4" customWidth="1"/>
    <col min="1258" max="1258" width="22.28515625" style="4" customWidth="1"/>
    <col min="1259" max="1259" width="18.140625" style="4" customWidth="1"/>
    <col min="1260" max="1260" width="16.85546875" style="4" customWidth="1"/>
    <col min="1261" max="1261" width="13.42578125" style="4" customWidth="1"/>
    <col min="1262" max="1262" width="11.7109375" style="4" customWidth="1"/>
    <col min="1263" max="1263" width="13" style="4" customWidth="1"/>
    <col min="1264" max="1264" width="13.42578125" style="4" bestFit="1" customWidth="1"/>
    <col min="1265" max="1512" width="11.42578125" style="4"/>
    <col min="1513" max="1513" width="62.85546875" style="4" customWidth="1"/>
    <col min="1514" max="1514" width="22.28515625" style="4" customWidth="1"/>
    <col min="1515" max="1515" width="18.140625" style="4" customWidth="1"/>
    <col min="1516" max="1516" width="16.85546875" style="4" customWidth="1"/>
    <col min="1517" max="1517" width="13.42578125" style="4" customWidth="1"/>
    <col min="1518" max="1518" width="11.7109375" style="4" customWidth="1"/>
    <col min="1519" max="1519" width="13" style="4" customWidth="1"/>
    <col min="1520" max="1520" width="13.42578125" style="4" bestFit="1" customWidth="1"/>
    <col min="1521" max="1768" width="11.42578125" style="4"/>
    <col min="1769" max="1769" width="62.85546875" style="4" customWidth="1"/>
    <col min="1770" max="1770" width="22.28515625" style="4" customWidth="1"/>
    <col min="1771" max="1771" width="18.140625" style="4" customWidth="1"/>
    <col min="1772" max="1772" width="16.85546875" style="4" customWidth="1"/>
    <col min="1773" max="1773" width="13.42578125" style="4" customWidth="1"/>
    <col min="1774" max="1774" width="11.7109375" style="4" customWidth="1"/>
    <col min="1775" max="1775" width="13" style="4" customWidth="1"/>
    <col min="1776" max="1776" width="13.42578125" style="4" bestFit="1" customWidth="1"/>
    <col min="1777" max="2024" width="11.42578125" style="4"/>
    <col min="2025" max="2025" width="62.85546875" style="4" customWidth="1"/>
    <col min="2026" max="2026" width="22.28515625" style="4" customWidth="1"/>
    <col min="2027" max="2027" width="18.140625" style="4" customWidth="1"/>
    <col min="2028" max="2028" width="16.85546875" style="4" customWidth="1"/>
    <col min="2029" max="2029" width="13.42578125" style="4" customWidth="1"/>
    <col min="2030" max="2030" width="11.7109375" style="4" customWidth="1"/>
    <col min="2031" max="2031" width="13" style="4" customWidth="1"/>
    <col min="2032" max="2032" width="13.42578125" style="4" bestFit="1" customWidth="1"/>
    <col min="2033" max="2280" width="11.42578125" style="4"/>
    <col min="2281" max="2281" width="62.85546875" style="4" customWidth="1"/>
    <col min="2282" max="2282" width="22.28515625" style="4" customWidth="1"/>
    <col min="2283" max="2283" width="18.140625" style="4" customWidth="1"/>
    <col min="2284" max="2284" width="16.85546875" style="4" customWidth="1"/>
    <col min="2285" max="2285" width="13.42578125" style="4" customWidth="1"/>
    <col min="2286" max="2286" width="11.7109375" style="4" customWidth="1"/>
    <col min="2287" max="2287" width="13" style="4" customWidth="1"/>
    <col min="2288" max="2288" width="13.42578125" style="4" bestFit="1" customWidth="1"/>
    <col min="2289" max="2536" width="11.42578125" style="4"/>
    <col min="2537" max="2537" width="62.85546875" style="4" customWidth="1"/>
    <col min="2538" max="2538" width="22.28515625" style="4" customWidth="1"/>
    <col min="2539" max="2539" width="18.140625" style="4" customWidth="1"/>
    <col min="2540" max="2540" width="16.85546875" style="4" customWidth="1"/>
    <col min="2541" max="2541" width="13.42578125" style="4" customWidth="1"/>
    <col min="2542" max="2542" width="11.7109375" style="4" customWidth="1"/>
    <col min="2543" max="2543" width="13" style="4" customWidth="1"/>
    <col min="2544" max="2544" width="13.42578125" style="4" bestFit="1" customWidth="1"/>
    <col min="2545" max="2792" width="11.42578125" style="4"/>
    <col min="2793" max="2793" width="62.85546875" style="4" customWidth="1"/>
    <col min="2794" max="2794" width="22.28515625" style="4" customWidth="1"/>
    <col min="2795" max="2795" width="18.140625" style="4" customWidth="1"/>
    <col min="2796" max="2796" width="16.85546875" style="4" customWidth="1"/>
    <col min="2797" max="2797" width="13.42578125" style="4" customWidth="1"/>
    <col min="2798" max="2798" width="11.7109375" style="4" customWidth="1"/>
    <col min="2799" max="2799" width="13" style="4" customWidth="1"/>
    <col min="2800" max="2800" width="13.42578125" style="4" bestFit="1" customWidth="1"/>
    <col min="2801" max="3048" width="11.42578125" style="4"/>
    <col min="3049" max="3049" width="62.85546875" style="4" customWidth="1"/>
    <col min="3050" max="3050" width="22.28515625" style="4" customWidth="1"/>
    <col min="3051" max="3051" width="18.140625" style="4" customWidth="1"/>
    <col min="3052" max="3052" width="16.85546875" style="4" customWidth="1"/>
    <col min="3053" max="3053" width="13.42578125" style="4" customWidth="1"/>
    <col min="3054" max="3054" width="11.7109375" style="4" customWidth="1"/>
    <col min="3055" max="3055" width="13" style="4" customWidth="1"/>
    <col min="3056" max="3056" width="13.42578125" style="4" bestFit="1" customWidth="1"/>
    <col min="3057" max="3304" width="11.42578125" style="4"/>
    <col min="3305" max="3305" width="62.85546875" style="4" customWidth="1"/>
    <col min="3306" max="3306" width="22.28515625" style="4" customWidth="1"/>
    <col min="3307" max="3307" width="18.140625" style="4" customWidth="1"/>
    <col min="3308" max="3308" width="16.85546875" style="4" customWidth="1"/>
    <col min="3309" max="3309" width="13.42578125" style="4" customWidth="1"/>
    <col min="3310" max="3310" width="11.7109375" style="4" customWidth="1"/>
    <col min="3311" max="3311" width="13" style="4" customWidth="1"/>
    <col min="3312" max="3312" width="13.42578125" style="4" bestFit="1" customWidth="1"/>
    <col min="3313" max="3560" width="11.42578125" style="4"/>
    <col min="3561" max="3561" width="62.85546875" style="4" customWidth="1"/>
    <col min="3562" max="3562" width="22.28515625" style="4" customWidth="1"/>
    <col min="3563" max="3563" width="18.140625" style="4" customWidth="1"/>
    <col min="3564" max="3564" width="16.85546875" style="4" customWidth="1"/>
    <col min="3565" max="3565" width="13.42578125" style="4" customWidth="1"/>
    <col min="3566" max="3566" width="11.7109375" style="4" customWidth="1"/>
    <col min="3567" max="3567" width="13" style="4" customWidth="1"/>
    <col min="3568" max="3568" width="13.42578125" style="4" bestFit="1" customWidth="1"/>
    <col min="3569" max="3816" width="11.42578125" style="4"/>
    <col min="3817" max="3817" width="62.85546875" style="4" customWidth="1"/>
    <col min="3818" max="3818" width="22.28515625" style="4" customWidth="1"/>
    <col min="3819" max="3819" width="18.140625" style="4" customWidth="1"/>
    <col min="3820" max="3820" width="16.85546875" style="4" customWidth="1"/>
    <col min="3821" max="3821" width="13.42578125" style="4" customWidth="1"/>
    <col min="3822" max="3822" width="11.7109375" style="4" customWidth="1"/>
    <col min="3823" max="3823" width="13" style="4" customWidth="1"/>
    <col min="3824" max="3824" width="13.42578125" style="4" bestFit="1" customWidth="1"/>
    <col min="3825" max="4072" width="11.42578125" style="4"/>
    <col min="4073" max="4073" width="62.85546875" style="4" customWidth="1"/>
    <col min="4074" max="4074" width="22.28515625" style="4" customWidth="1"/>
    <col min="4075" max="4075" width="18.140625" style="4" customWidth="1"/>
    <col min="4076" max="4076" width="16.85546875" style="4" customWidth="1"/>
    <col min="4077" max="4077" width="13.42578125" style="4" customWidth="1"/>
    <col min="4078" max="4078" width="11.7109375" style="4" customWidth="1"/>
    <col min="4079" max="4079" width="13" style="4" customWidth="1"/>
    <col min="4080" max="4080" width="13.42578125" style="4" bestFit="1" customWidth="1"/>
    <col min="4081" max="4328" width="11.42578125" style="4"/>
    <col min="4329" max="4329" width="62.85546875" style="4" customWidth="1"/>
    <col min="4330" max="4330" width="22.28515625" style="4" customWidth="1"/>
    <col min="4331" max="4331" width="18.140625" style="4" customWidth="1"/>
    <col min="4332" max="4332" width="16.85546875" style="4" customWidth="1"/>
    <col min="4333" max="4333" width="13.42578125" style="4" customWidth="1"/>
    <col min="4334" max="4334" width="11.7109375" style="4" customWidth="1"/>
    <col min="4335" max="4335" width="13" style="4" customWidth="1"/>
    <col min="4336" max="4336" width="13.42578125" style="4" bestFit="1" customWidth="1"/>
    <col min="4337" max="4584" width="11.42578125" style="4"/>
    <col min="4585" max="4585" width="62.85546875" style="4" customWidth="1"/>
    <col min="4586" max="4586" width="22.28515625" style="4" customWidth="1"/>
    <col min="4587" max="4587" width="18.140625" style="4" customWidth="1"/>
    <col min="4588" max="4588" width="16.85546875" style="4" customWidth="1"/>
    <col min="4589" max="4589" width="13.42578125" style="4" customWidth="1"/>
    <col min="4590" max="4590" width="11.7109375" style="4" customWidth="1"/>
    <col min="4591" max="4591" width="13" style="4" customWidth="1"/>
    <col min="4592" max="4592" width="13.42578125" style="4" bestFit="1" customWidth="1"/>
    <col min="4593" max="4840" width="11.42578125" style="4"/>
    <col min="4841" max="4841" width="62.85546875" style="4" customWidth="1"/>
    <col min="4842" max="4842" width="22.28515625" style="4" customWidth="1"/>
    <col min="4843" max="4843" width="18.140625" style="4" customWidth="1"/>
    <col min="4844" max="4844" width="16.85546875" style="4" customWidth="1"/>
    <col min="4845" max="4845" width="13.42578125" style="4" customWidth="1"/>
    <col min="4846" max="4846" width="11.7109375" style="4" customWidth="1"/>
    <col min="4847" max="4847" width="13" style="4" customWidth="1"/>
    <col min="4848" max="4848" width="13.42578125" style="4" bestFit="1" customWidth="1"/>
    <col min="4849" max="5096" width="11.42578125" style="4"/>
    <col min="5097" max="5097" width="62.85546875" style="4" customWidth="1"/>
    <col min="5098" max="5098" width="22.28515625" style="4" customWidth="1"/>
    <col min="5099" max="5099" width="18.140625" style="4" customWidth="1"/>
    <col min="5100" max="5100" width="16.85546875" style="4" customWidth="1"/>
    <col min="5101" max="5101" width="13.42578125" style="4" customWidth="1"/>
    <col min="5102" max="5102" width="11.7109375" style="4" customWidth="1"/>
    <col min="5103" max="5103" width="13" style="4" customWidth="1"/>
    <col min="5104" max="5104" width="13.42578125" style="4" bestFit="1" customWidth="1"/>
    <col min="5105" max="5352" width="11.42578125" style="4"/>
    <col min="5353" max="5353" width="62.85546875" style="4" customWidth="1"/>
    <col min="5354" max="5354" width="22.28515625" style="4" customWidth="1"/>
    <col min="5355" max="5355" width="18.140625" style="4" customWidth="1"/>
    <col min="5356" max="5356" width="16.85546875" style="4" customWidth="1"/>
    <col min="5357" max="5357" width="13.42578125" style="4" customWidth="1"/>
    <col min="5358" max="5358" width="11.7109375" style="4" customWidth="1"/>
    <col min="5359" max="5359" width="13" style="4" customWidth="1"/>
    <col min="5360" max="5360" width="13.42578125" style="4" bestFit="1" customWidth="1"/>
    <col min="5361" max="5608" width="11.42578125" style="4"/>
    <col min="5609" max="5609" width="62.85546875" style="4" customWidth="1"/>
    <col min="5610" max="5610" width="22.28515625" style="4" customWidth="1"/>
    <col min="5611" max="5611" width="18.140625" style="4" customWidth="1"/>
    <col min="5612" max="5612" width="16.85546875" style="4" customWidth="1"/>
    <col min="5613" max="5613" width="13.42578125" style="4" customWidth="1"/>
    <col min="5614" max="5614" width="11.7109375" style="4" customWidth="1"/>
    <col min="5615" max="5615" width="13" style="4" customWidth="1"/>
    <col min="5616" max="5616" width="13.42578125" style="4" bestFit="1" customWidth="1"/>
    <col min="5617" max="5864" width="11.42578125" style="4"/>
    <col min="5865" max="5865" width="62.85546875" style="4" customWidth="1"/>
    <col min="5866" max="5866" width="22.28515625" style="4" customWidth="1"/>
    <col min="5867" max="5867" width="18.140625" style="4" customWidth="1"/>
    <col min="5868" max="5868" width="16.85546875" style="4" customWidth="1"/>
    <col min="5869" max="5869" width="13.42578125" style="4" customWidth="1"/>
    <col min="5870" max="5870" width="11.7109375" style="4" customWidth="1"/>
    <col min="5871" max="5871" width="13" style="4" customWidth="1"/>
    <col min="5872" max="5872" width="13.42578125" style="4" bestFit="1" customWidth="1"/>
    <col min="5873" max="6120" width="11.42578125" style="4"/>
    <col min="6121" max="6121" width="62.85546875" style="4" customWidth="1"/>
    <col min="6122" max="6122" width="22.28515625" style="4" customWidth="1"/>
    <col min="6123" max="6123" width="18.140625" style="4" customWidth="1"/>
    <col min="6124" max="6124" width="16.85546875" style="4" customWidth="1"/>
    <col min="6125" max="6125" width="13.42578125" style="4" customWidth="1"/>
    <col min="6126" max="6126" width="11.7109375" style="4" customWidth="1"/>
    <col min="6127" max="6127" width="13" style="4" customWidth="1"/>
    <col min="6128" max="6128" width="13.42578125" style="4" bestFit="1" customWidth="1"/>
    <col min="6129" max="6376" width="11.42578125" style="4"/>
    <col min="6377" max="6377" width="62.85546875" style="4" customWidth="1"/>
    <col min="6378" max="6378" width="22.28515625" style="4" customWidth="1"/>
    <col min="6379" max="6379" width="18.140625" style="4" customWidth="1"/>
    <col min="6380" max="6380" width="16.85546875" style="4" customWidth="1"/>
    <col min="6381" max="6381" width="13.42578125" style="4" customWidth="1"/>
    <col min="6382" max="6382" width="11.7109375" style="4" customWidth="1"/>
    <col min="6383" max="6383" width="13" style="4" customWidth="1"/>
    <col min="6384" max="6384" width="13.42578125" style="4" bestFit="1" customWidth="1"/>
    <col min="6385" max="6632" width="11.42578125" style="4"/>
    <col min="6633" max="6633" width="62.85546875" style="4" customWidth="1"/>
    <col min="6634" max="6634" width="22.28515625" style="4" customWidth="1"/>
    <col min="6635" max="6635" width="18.140625" style="4" customWidth="1"/>
    <col min="6636" max="6636" width="16.85546875" style="4" customWidth="1"/>
    <col min="6637" max="6637" width="13.42578125" style="4" customWidth="1"/>
    <col min="6638" max="6638" width="11.7109375" style="4" customWidth="1"/>
    <col min="6639" max="6639" width="13" style="4" customWidth="1"/>
    <col min="6640" max="6640" width="13.42578125" style="4" bestFit="1" customWidth="1"/>
    <col min="6641" max="6888" width="11.42578125" style="4"/>
    <col min="6889" max="6889" width="62.85546875" style="4" customWidth="1"/>
    <col min="6890" max="6890" width="22.28515625" style="4" customWidth="1"/>
    <col min="6891" max="6891" width="18.140625" style="4" customWidth="1"/>
    <col min="6892" max="6892" width="16.85546875" style="4" customWidth="1"/>
    <col min="6893" max="6893" width="13.42578125" style="4" customWidth="1"/>
    <col min="6894" max="6894" width="11.7109375" style="4" customWidth="1"/>
    <col min="6895" max="6895" width="13" style="4" customWidth="1"/>
    <col min="6896" max="6896" width="13.42578125" style="4" bestFit="1" customWidth="1"/>
    <col min="6897" max="7144" width="11.42578125" style="4"/>
    <col min="7145" max="7145" width="62.85546875" style="4" customWidth="1"/>
    <col min="7146" max="7146" width="22.28515625" style="4" customWidth="1"/>
    <col min="7147" max="7147" width="18.140625" style="4" customWidth="1"/>
    <col min="7148" max="7148" width="16.85546875" style="4" customWidth="1"/>
    <col min="7149" max="7149" width="13.42578125" style="4" customWidth="1"/>
    <col min="7150" max="7150" width="11.7109375" style="4" customWidth="1"/>
    <col min="7151" max="7151" width="13" style="4" customWidth="1"/>
    <col min="7152" max="7152" width="13.42578125" style="4" bestFit="1" customWidth="1"/>
    <col min="7153" max="7400" width="11.42578125" style="4"/>
    <col min="7401" max="7401" width="62.85546875" style="4" customWidth="1"/>
    <col min="7402" max="7402" width="22.28515625" style="4" customWidth="1"/>
    <col min="7403" max="7403" width="18.140625" style="4" customWidth="1"/>
    <col min="7404" max="7404" width="16.85546875" style="4" customWidth="1"/>
    <col min="7405" max="7405" width="13.42578125" style="4" customWidth="1"/>
    <col min="7406" max="7406" width="11.7109375" style="4" customWidth="1"/>
    <col min="7407" max="7407" width="13" style="4" customWidth="1"/>
    <col min="7408" max="7408" width="13.42578125" style="4" bestFit="1" customWidth="1"/>
    <col min="7409" max="7656" width="11.42578125" style="4"/>
    <col min="7657" max="7657" width="62.85546875" style="4" customWidth="1"/>
    <col min="7658" max="7658" width="22.28515625" style="4" customWidth="1"/>
    <col min="7659" max="7659" width="18.140625" style="4" customWidth="1"/>
    <col min="7660" max="7660" width="16.85546875" style="4" customWidth="1"/>
    <col min="7661" max="7661" width="13.42578125" style="4" customWidth="1"/>
    <col min="7662" max="7662" width="11.7109375" style="4" customWidth="1"/>
    <col min="7663" max="7663" width="13" style="4" customWidth="1"/>
    <col min="7664" max="7664" width="13.42578125" style="4" bestFit="1" customWidth="1"/>
    <col min="7665" max="7912" width="11.42578125" style="4"/>
    <col min="7913" max="7913" width="62.85546875" style="4" customWidth="1"/>
    <col min="7914" max="7914" width="22.28515625" style="4" customWidth="1"/>
    <col min="7915" max="7915" width="18.140625" style="4" customWidth="1"/>
    <col min="7916" max="7916" width="16.85546875" style="4" customWidth="1"/>
    <col min="7917" max="7917" width="13.42578125" style="4" customWidth="1"/>
    <col min="7918" max="7918" width="11.7109375" style="4" customWidth="1"/>
    <col min="7919" max="7919" width="13" style="4" customWidth="1"/>
    <col min="7920" max="7920" width="13.42578125" style="4" bestFit="1" customWidth="1"/>
    <col min="7921" max="8168" width="11.42578125" style="4"/>
    <col min="8169" max="8169" width="62.85546875" style="4" customWidth="1"/>
    <col min="8170" max="8170" width="22.28515625" style="4" customWidth="1"/>
    <col min="8171" max="8171" width="18.140625" style="4" customWidth="1"/>
    <col min="8172" max="8172" width="16.85546875" style="4" customWidth="1"/>
    <col min="8173" max="8173" width="13.42578125" style="4" customWidth="1"/>
    <col min="8174" max="8174" width="11.7109375" style="4" customWidth="1"/>
    <col min="8175" max="8175" width="13" style="4" customWidth="1"/>
    <col min="8176" max="8176" width="13.42578125" style="4" bestFit="1" customWidth="1"/>
    <col min="8177" max="8424" width="11.42578125" style="4"/>
    <col min="8425" max="8425" width="62.85546875" style="4" customWidth="1"/>
    <col min="8426" max="8426" width="22.28515625" style="4" customWidth="1"/>
    <col min="8427" max="8427" width="18.140625" style="4" customWidth="1"/>
    <col min="8428" max="8428" width="16.85546875" style="4" customWidth="1"/>
    <col min="8429" max="8429" width="13.42578125" style="4" customWidth="1"/>
    <col min="8430" max="8430" width="11.7109375" style="4" customWidth="1"/>
    <col min="8431" max="8431" width="13" style="4" customWidth="1"/>
    <col min="8432" max="8432" width="13.42578125" style="4" bestFit="1" customWidth="1"/>
    <col min="8433" max="8680" width="11.42578125" style="4"/>
    <col min="8681" max="8681" width="62.85546875" style="4" customWidth="1"/>
    <col min="8682" max="8682" width="22.28515625" style="4" customWidth="1"/>
    <col min="8683" max="8683" width="18.140625" style="4" customWidth="1"/>
    <col min="8684" max="8684" width="16.85546875" style="4" customWidth="1"/>
    <col min="8685" max="8685" width="13.42578125" style="4" customWidth="1"/>
    <col min="8686" max="8686" width="11.7109375" style="4" customWidth="1"/>
    <col min="8687" max="8687" width="13" style="4" customWidth="1"/>
    <col min="8688" max="8688" width="13.42578125" style="4" bestFit="1" customWidth="1"/>
    <col min="8689" max="8936" width="11.42578125" style="4"/>
    <col min="8937" max="8937" width="62.85546875" style="4" customWidth="1"/>
    <col min="8938" max="8938" width="22.28515625" style="4" customWidth="1"/>
    <col min="8939" max="8939" width="18.140625" style="4" customWidth="1"/>
    <col min="8940" max="8940" width="16.85546875" style="4" customWidth="1"/>
    <col min="8941" max="8941" width="13.42578125" style="4" customWidth="1"/>
    <col min="8942" max="8942" width="11.7109375" style="4" customWidth="1"/>
    <col min="8943" max="8943" width="13" style="4" customWidth="1"/>
    <col min="8944" max="8944" width="13.42578125" style="4" bestFit="1" customWidth="1"/>
    <col min="8945" max="9192" width="11.42578125" style="4"/>
    <col min="9193" max="9193" width="62.85546875" style="4" customWidth="1"/>
    <col min="9194" max="9194" width="22.28515625" style="4" customWidth="1"/>
    <col min="9195" max="9195" width="18.140625" style="4" customWidth="1"/>
    <col min="9196" max="9196" width="16.85546875" style="4" customWidth="1"/>
    <col min="9197" max="9197" width="13.42578125" style="4" customWidth="1"/>
    <col min="9198" max="9198" width="11.7109375" style="4" customWidth="1"/>
    <col min="9199" max="9199" width="13" style="4" customWidth="1"/>
    <col min="9200" max="9200" width="13.42578125" style="4" bestFit="1" customWidth="1"/>
    <col min="9201" max="9448" width="11.42578125" style="4"/>
    <col min="9449" max="9449" width="62.85546875" style="4" customWidth="1"/>
    <col min="9450" max="9450" width="22.28515625" style="4" customWidth="1"/>
    <col min="9451" max="9451" width="18.140625" style="4" customWidth="1"/>
    <col min="9452" max="9452" width="16.85546875" style="4" customWidth="1"/>
    <col min="9453" max="9453" width="13.42578125" style="4" customWidth="1"/>
    <col min="9454" max="9454" width="11.7109375" style="4" customWidth="1"/>
    <col min="9455" max="9455" width="13" style="4" customWidth="1"/>
    <col min="9456" max="9456" width="13.42578125" style="4" bestFit="1" customWidth="1"/>
    <col min="9457" max="9704" width="11.42578125" style="4"/>
    <col min="9705" max="9705" width="62.85546875" style="4" customWidth="1"/>
    <col min="9706" max="9706" width="22.28515625" style="4" customWidth="1"/>
    <col min="9707" max="9707" width="18.140625" style="4" customWidth="1"/>
    <col min="9708" max="9708" width="16.85546875" style="4" customWidth="1"/>
    <col min="9709" max="9709" width="13.42578125" style="4" customWidth="1"/>
    <col min="9710" max="9710" width="11.7109375" style="4" customWidth="1"/>
    <col min="9711" max="9711" width="13" style="4" customWidth="1"/>
    <col min="9712" max="9712" width="13.42578125" style="4" bestFit="1" customWidth="1"/>
    <col min="9713" max="9960" width="11.42578125" style="4"/>
    <col min="9961" max="9961" width="62.85546875" style="4" customWidth="1"/>
    <col min="9962" max="9962" width="22.28515625" style="4" customWidth="1"/>
    <col min="9963" max="9963" width="18.140625" style="4" customWidth="1"/>
    <col min="9964" max="9964" width="16.85546875" style="4" customWidth="1"/>
    <col min="9965" max="9965" width="13.42578125" style="4" customWidth="1"/>
    <col min="9966" max="9966" width="11.7109375" style="4" customWidth="1"/>
    <col min="9967" max="9967" width="13" style="4" customWidth="1"/>
    <col min="9968" max="9968" width="13.42578125" style="4" bestFit="1" customWidth="1"/>
    <col min="9969" max="10216" width="11.42578125" style="4"/>
    <col min="10217" max="10217" width="62.85546875" style="4" customWidth="1"/>
    <col min="10218" max="10218" width="22.28515625" style="4" customWidth="1"/>
    <col min="10219" max="10219" width="18.140625" style="4" customWidth="1"/>
    <col min="10220" max="10220" width="16.85546875" style="4" customWidth="1"/>
    <col min="10221" max="10221" width="13.42578125" style="4" customWidth="1"/>
    <col min="10222" max="10222" width="11.7109375" style="4" customWidth="1"/>
    <col min="10223" max="10223" width="13" style="4" customWidth="1"/>
    <col min="10224" max="10224" width="13.42578125" style="4" bestFit="1" customWidth="1"/>
    <col min="10225" max="10472" width="11.42578125" style="4"/>
    <col min="10473" max="10473" width="62.85546875" style="4" customWidth="1"/>
    <col min="10474" max="10474" width="22.28515625" style="4" customWidth="1"/>
    <col min="10475" max="10475" width="18.140625" style="4" customWidth="1"/>
    <col min="10476" max="10476" width="16.85546875" style="4" customWidth="1"/>
    <col min="10477" max="10477" width="13.42578125" style="4" customWidth="1"/>
    <col min="10478" max="10478" width="11.7109375" style="4" customWidth="1"/>
    <col min="10479" max="10479" width="13" style="4" customWidth="1"/>
    <col min="10480" max="10480" width="13.42578125" style="4" bestFit="1" customWidth="1"/>
    <col min="10481" max="10728" width="11.42578125" style="4"/>
    <col min="10729" max="10729" width="62.85546875" style="4" customWidth="1"/>
    <col min="10730" max="10730" width="22.28515625" style="4" customWidth="1"/>
    <col min="10731" max="10731" width="18.140625" style="4" customWidth="1"/>
    <col min="10732" max="10732" width="16.85546875" style="4" customWidth="1"/>
    <col min="10733" max="10733" width="13.42578125" style="4" customWidth="1"/>
    <col min="10734" max="10734" width="11.7109375" style="4" customWidth="1"/>
    <col min="10735" max="10735" width="13" style="4" customWidth="1"/>
    <col min="10736" max="10736" width="13.42578125" style="4" bestFit="1" customWidth="1"/>
    <col min="10737" max="10984" width="11.42578125" style="4"/>
    <col min="10985" max="10985" width="62.85546875" style="4" customWidth="1"/>
    <col min="10986" max="10986" width="22.28515625" style="4" customWidth="1"/>
    <col min="10987" max="10987" width="18.140625" style="4" customWidth="1"/>
    <col min="10988" max="10988" width="16.85546875" style="4" customWidth="1"/>
    <col min="10989" max="10989" width="13.42578125" style="4" customWidth="1"/>
    <col min="10990" max="10990" width="11.7109375" style="4" customWidth="1"/>
    <col min="10991" max="10991" width="13" style="4" customWidth="1"/>
    <col min="10992" max="10992" width="13.42578125" style="4" bestFit="1" customWidth="1"/>
    <col min="10993" max="11240" width="11.42578125" style="4"/>
    <col min="11241" max="11241" width="62.85546875" style="4" customWidth="1"/>
    <col min="11242" max="11242" width="22.28515625" style="4" customWidth="1"/>
    <col min="11243" max="11243" width="18.140625" style="4" customWidth="1"/>
    <col min="11244" max="11244" width="16.85546875" style="4" customWidth="1"/>
    <col min="11245" max="11245" width="13.42578125" style="4" customWidth="1"/>
    <col min="11246" max="11246" width="11.7109375" style="4" customWidth="1"/>
    <col min="11247" max="11247" width="13" style="4" customWidth="1"/>
    <col min="11248" max="11248" width="13.42578125" style="4" bestFit="1" customWidth="1"/>
    <col min="11249" max="11496" width="11.42578125" style="4"/>
    <col min="11497" max="11497" width="62.85546875" style="4" customWidth="1"/>
    <col min="11498" max="11498" width="22.28515625" style="4" customWidth="1"/>
    <col min="11499" max="11499" width="18.140625" style="4" customWidth="1"/>
    <col min="11500" max="11500" width="16.85546875" style="4" customWidth="1"/>
    <col min="11501" max="11501" width="13.42578125" style="4" customWidth="1"/>
    <col min="11502" max="11502" width="11.7109375" style="4" customWidth="1"/>
    <col min="11503" max="11503" width="13" style="4" customWidth="1"/>
    <col min="11504" max="11504" width="13.42578125" style="4" bestFit="1" customWidth="1"/>
    <col min="11505" max="11752" width="11.42578125" style="4"/>
    <col min="11753" max="11753" width="62.85546875" style="4" customWidth="1"/>
    <col min="11754" max="11754" width="22.28515625" style="4" customWidth="1"/>
    <col min="11755" max="11755" width="18.140625" style="4" customWidth="1"/>
    <col min="11756" max="11756" width="16.85546875" style="4" customWidth="1"/>
    <col min="11757" max="11757" width="13.42578125" style="4" customWidth="1"/>
    <col min="11758" max="11758" width="11.7109375" style="4" customWidth="1"/>
    <col min="11759" max="11759" width="13" style="4" customWidth="1"/>
    <col min="11760" max="11760" width="13.42578125" style="4" bestFit="1" customWidth="1"/>
    <col min="11761" max="12008" width="11.42578125" style="4"/>
    <col min="12009" max="12009" width="62.85546875" style="4" customWidth="1"/>
    <col min="12010" max="12010" width="22.28515625" style="4" customWidth="1"/>
    <col min="12011" max="12011" width="18.140625" style="4" customWidth="1"/>
    <col min="12012" max="12012" width="16.85546875" style="4" customWidth="1"/>
    <col min="12013" max="12013" width="13.42578125" style="4" customWidth="1"/>
    <col min="12014" max="12014" width="11.7109375" style="4" customWidth="1"/>
    <col min="12015" max="12015" width="13" style="4" customWidth="1"/>
    <col min="12016" max="12016" width="13.42578125" style="4" bestFit="1" customWidth="1"/>
    <col min="12017" max="12264" width="11.42578125" style="4"/>
    <col min="12265" max="12265" width="62.85546875" style="4" customWidth="1"/>
    <col min="12266" max="12266" width="22.28515625" style="4" customWidth="1"/>
    <col min="12267" max="12267" width="18.140625" style="4" customWidth="1"/>
    <col min="12268" max="12268" width="16.85546875" style="4" customWidth="1"/>
    <col min="12269" max="12269" width="13.42578125" style="4" customWidth="1"/>
    <col min="12270" max="12270" width="11.7109375" style="4" customWidth="1"/>
    <col min="12271" max="12271" width="13" style="4" customWidth="1"/>
    <col min="12272" max="12272" width="13.42578125" style="4" bestFit="1" customWidth="1"/>
    <col min="12273" max="12520" width="11.42578125" style="4"/>
    <col min="12521" max="12521" width="62.85546875" style="4" customWidth="1"/>
    <col min="12522" max="12522" width="22.28515625" style="4" customWidth="1"/>
    <col min="12523" max="12523" width="18.140625" style="4" customWidth="1"/>
    <col min="12524" max="12524" width="16.85546875" style="4" customWidth="1"/>
    <col min="12525" max="12525" width="13.42578125" style="4" customWidth="1"/>
    <col min="12526" max="12526" width="11.7109375" style="4" customWidth="1"/>
    <col min="12527" max="12527" width="13" style="4" customWidth="1"/>
    <col min="12528" max="12528" width="13.42578125" style="4" bestFit="1" customWidth="1"/>
    <col min="12529" max="12776" width="11.42578125" style="4"/>
    <col min="12777" max="12777" width="62.85546875" style="4" customWidth="1"/>
    <col min="12778" max="12778" width="22.28515625" style="4" customWidth="1"/>
    <col min="12779" max="12779" width="18.140625" style="4" customWidth="1"/>
    <col min="12780" max="12780" width="16.85546875" style="4" customWidth="1"/>
    <col min="12781" max="12781" width="13.42578125" style="4" customWidth="1"/>
    <col min="12782" max="12782" width="11.7109375" style="4" customWidth="1"/>
    <col min="12783" max="12783" width="13" style="4" customWidth="1"/>
    <col min="12784" max="12784" width="13.42578125" style="4" bestFit="1" customWidth="1"/>
    <col min="12785" max="13032" width="11.42578125" style="4"/>
    <col min="13033" max="13033" width="62.85546875" style="4" customWidth="1"/>
    <col min="13034" max="13034" width="22.28515625" style="4" customWidth="1"/>
    <col min="13035" max="13035" width="18.140625" style="4" customWidth="1"/>
    <col min="13036" max="13036" width="16.85546875" style="4" customWidth="1"/>
    <col min="13037" max="13037" width="13.42578125" style="4" customWidth="1"/>
    <col min="13038" max="13038" width="11.7109375" style="4" customWidth="1"/>
    <col min="13039" max="13039" width="13" style="4" customWidth="1"/>
    <col min="13040" max="13040" width="13.42578125" style="4" bestFit="1" customWidth="1"/>
    <col min="13041" max="13288" width="11.42578125" style="4"/>
    <col min="13289" max="13289" width="62.85546875" style="4" customWidth="1"/>
    <col min="13290" max="13290" width="22.28515625" style="4" customWidth="1"/>
    <col min="13291" max="13291" width="18.140625" style="4" customWidth="1"/>
    <col min="13292" max="13292" width="16.85546875" style="4" customWidth="1"/>
    <col min="13293" max="13293" width="13.42578125" style="4" customWidth="1"/>
    <col min="13294" max="13294" width="11.7109375" style="4" customWidth="1"/>
    <col min="13295" max="13295" width="13" style="4" customWidth="1"/>
    <col min="13296" max="13296" width="13.42578125" style="4" bestFit="1" customWidth="1"/>
    <col min="13297" max="13544" width="11.42578125" style="4"/>
    <col min="13545" max="13545" width="62.85546875" style="4" customWidth="1"/>
    <col min="13546" max="13546" width="22.28515625" style="4" customWidth="1"/>
    <col min="13547" max="13547" width="18.140625" style="4" customWidth="1"/>
    <col min="13548" max="13548" width="16.85546875" style="4" customWidth="1"/>
    <col min="13549" max="13549" width="13.42578125" style="4" customWidth="1"/>
    <col min="13550" max="13550" width="11.7109375" style="4" customWidth="1"/>
    <col min="13551" max="13551" width="13" style="4" customWidth="1"/>
    <col min="13552" max="13552" width="13.42578125" style="4" bestFit="1" customWidth="1"/>
    <col min="13553" max="13800" width="11.42578125" style="4"/>
    <col min="13801" max="13801" width="62.85546875" style="4" customWidth="1"/>
    <col min="13802" max="13802" width="22.28515625" style="4" customWidth="1"/>
    <col min="13803" max="13803" width="18.140625" style="4" customWidth="1"/>
    <col min="13804" max="13804" width="16.85546875" style="4" customWidth="1"/>
    <col min="13805" max="13805" width="13.42578125" style="4" customWidth="1"/>
    <col min="13806" max="13806" width="11.7109375" style="4" customWidth="1"/>
    <col min="13807" max="13807" width="13" style="4" customWidth="1"/>
    <col min="13808" max="13808" width="13.42578125" style="4" bestFit="1" customWidth="1"/>
    <col min="13809" max="14056" width="11.42578125" style="4"/>
    <col min="14057" max="14057" width="62.85546875" style="4" customWidth="1"/>
    <col min="14058" max="14058" width="22.28515625" style="4" customWidth="1"/>
    <col min="14059" max="14059" width="18.140625" style="4" customWidth="1"/>
    <col min="14060" max="14060" width="16.85546875" style="4" customWidth="1"/>
    <col min="14061" max="14061" width="13.42578125" style="4" customWidth="1"/>
    <col min="14062" max="14062" width="11.7109375" style="4" customWidth="1"/>
    <col min="14063" max="14063" width="13" style="4" customWidth="1"/>
    <col min="14064" max="14064" width="13.42578125" style="4" bestFit="1" customWidth="1"/>
    <col min="14065" max="14312" width="11.42578125" style="4"/>
    <col min="14313" max="14313" width="62.85546875" style="4" customWidth="1"/>
    <col min="14314" max="14314" width="22.28515625" style="4" customWidth="1"/>
    <col min="14315" max="14315" width="18.140625" style="4" customWidth="1"/>
    <col min="14316" max="14316" width="16.85546875" style="4" customWidth="1"/>
    <col min="14317" max="14317" width="13.42578125" style="4" customWidth="1"/>
    <col min="14318" max="14318" width="11.7109375" style="4" customWidth="1"/>
    <col min="14319" max="14319" width="13" style="4" customWidth="1"/>
    <col min="14320" max="14320" width="13.42578125" style="4" bestFit="1" customWidth="1"/>
    <col min="14321" max="14568" width="11.42578125" style="4"/>
    <col min="14569" max="14569" width="62.85546875" style="4" customWidth="1"/>
    <col min="14570" max="14570" width="22.28515625" style="4" customWidth="1"/>
    <col min="14571" max="14571" width="18.140625" style="4" customWidth="1"/>
    <col min="14572" max="14572" width="16.85546875" style="4" customWidth="1"/>
    <col min="14573" max="14573" width="13.42578125" style="4" customWidth="1"/>
    <col min="14574" max="14574" width="11.7109375" style="4" customWidth="1"/>
    <col min="14575" max="14575" width="13" style="4" customWidth="1"/>
    <col min="14576" max="14576" width="13.42578125" style="4" bestFit="1" customWidth="1"/>
    <col min="14577" max="14824" width="11.42578125" style="4"/>
    <col min="14825" max="14825" width="62.85546875" style="4" customWidth="1"/>
    <col min="14826" max="14826" width="22.28515625" style="4" customWidth="1"/>
    <col min="14827" max="14827" width="18.140625" style="4" customWidth="1"/>
    <col min="14828" max="14828" width="16.85546875" style="4" customWidth="1"/>
    <col min="14829" max="14829" width="13.42578125" style="4" customWidth="1"/>
    <col min="14830" max="14830" width="11.7109375" style="4" customWidth="1"/>
    <col min="14831" max="14831" width="13" style="4" customWidth="1"/>
    <col min="14832" max="14832" width="13.42578125" style="4" bestFit="1" customWidth="1"/>
    <col min="14833" max="15080" width="11.42578125" style="4"/>
    <col min="15081" max="15081" width="62.85546875" style="4" customWidth="1"/>
    <col min="15082" max="15082" width="22.28515625" style="4" customWidth="1"/>
    <col min="15083" max="15083" width="18.140625" style="4" customWidth="1"/>
    <col min="15084" max="15084" width="16.85546875" style="4" customWidth="1"/>
    <col min="15085" max="15085" width="13.42578125" style="4" customWidth="1"/>
    <col min="15086" max="15086" width="11.7109375" style="4" customWidth="1"/>
    <col min="15087" max="15087" width="13" style="4" customWidth="1"/>
    <col min="15088" max="15088" width="13.42578125" style="4" bestFit="1" customWidth="1"/>
    <col min="15089" max="15336" width="11.42578125" style="4"/>
    <col min="15337" max="15337" width="62.85546875" style="4" customWidth="1"/>
    <col min="15338" max="15338" width="22.28515625" style="4" customWidth="1"/>
    <col min="15339" max="15339" width="18.140625" style="4" customWidth="1"/>
    <col min="15340" max="15340" width="16.85546875" style="4" customWidth="1"/>
    <col min="15341" max="15341" width="13.42578125" style="4" customWidth="1"/>
    <col min="15342" max="15342" width="11.7109375" style="4" customWidth="1"/>
    <col min="15343" max="15343" width="13" style="4" customWidth="1"/>
    <col min="15344" max="15344" width="13.42578125" style="4" bestFit="1" customWidth="1"/>
    <col min="15345" max="15592" width="11.42578125" style="4"/>
    <col min="15593" max="15593" width="62.85546875" style="4" customWidth="1"/>
    <col min="15594" max="15594" width="22.28515625" style="4" customWidth="1"/>
    <col min="15595" max="15595" width="18.140625" style="4" customWidth="1"/>
    <col min="15596" max="15596" width="16.85546875" style="4" customWidth="1"/>
    <col min="15597" max="15597" width="13.42578125" style="4" customWidth="1"/>
    <col min="15598" max="15598" width="11.7109375" style="4" customWidth="1"/>
    <col min="15599" max="15599" width="13" style="4" customWidth="1"/>
    <col min="15600" max="15600" width="13.42578125" style="4" bestFit="1" customWidth="1"/>
    <col min="15601" max="15848" width="11.42578125" style="4"/>
    <col min="15849" max="15849" width="62.85546875" style="4" customWidth="1"/>
    <col min="15850" max="15850" width="22.28515625" style="4" customWidth="1"/>
    <col min="15851" max="15851" width="18.140625" style="4" customWidth="1"/>
    <col min="15852" max="15852" width="16.85546875" style="4" customWidth="1"/>
    <col min="15853" max="15853" width="13.42578125" style="4" customWidth="1"/>
    <col min="15854" max="15854" width="11.7109375" style="4" customWidth="1"/>
    <col min="15855" max="15855" width="13" style="4" customWidth="1"/>
    <col min="15856" max="15856" width="13.42578125" style="4" bestFit="1" customWidth="1"/>
    <col min="15857" max="16104" width="11.42578125" style="4"/>
    <col min="16105" max="16105" width="62.85546875" style="4" customWidth="1"/>
    <col min="16106" max="16106" width="22.28515625" style="4" customWidth="1"/>
    <col min="16107" max="16107" width="18.140625" style="4" customWidth="1"/>
    <col min="16108" max="16108" width="16.85546875" style="4" customWidth="1"/>
    <col min="16109" max="16109" width="13.42578125" style="4" customWidth="1"/>
    <col min="16110" max="16110" width="11.7109375" style="4" customWidth="1"/>
    <col min="16111" max="16111" width="13" style="4" customWidth="1"/>
    <col min="16112" max="16112" width="13.42578125" style="4" bestFit="1" customWidth="1"/>
    <col min="16113" max="16384" width="11.42578125" style="4"/>
  </cols>
  <sheetData>
    <row r="2" spans="1:7" x14ac:dyDescent="0.25">
      <c r="A2" s="498" t="s">
        <v>0</v>
      </c>
      <c r="B2" s="498"/>
      <c r="C2" s="498"/>
      <c r="D2" s="498"/>
      <c r="E2" s="498"/>
      <c r="F2" s="498"/>
      <c r="G2" s="498"/>
    </row>
    <row r="3" spans="1:7" x14ac:dyDescent="0.25">
      <c r="A3" s="498" t="s">
        <v>1</v>
      </c>
      <c r="B3" s="498"/>
      <c r="C3" s="498"/>
      <c r="D3" s="498"/>
      <c r="E3" s="498"/>
      <c r="F3" s="498"/>
      <c r="G3" s="498"/>
    </row>
    <row r="4" spans="1:7" x14ac:dyDescent="0.25">
      <c r="A4" s="498" t="s">
        <v>228</v>
      </c>
      <c r="B4" s="498"/>
      <c r="C4" s="498"/>
      <c r="D4" s="498"/>
      <c r="E4" s="498"/>
      <c r="F4" s="498"/>
      <c r="G4" s="498"/>
    </row>
    <row r="5" spans="1:7" x14ac:dyDescent="0.25">
      <c r="A5" s="81"/>
      <c r="B5" s="81"/>
      <c r="C5" s="9"/>
      <c r="D5" s="81"/>
      <c r="E5" s="81"/>
      <c r="F5" s="81"/>
      <c r="G5" s="81"/>
    </row>
    <row r="6" spans="1:7" x14ac:dyDescent="0.25">
      <c r="A6" s="10"/>
      <c r="B6" s="499" t="s">
        <v>3</v>
      </c>
      <c r="C6" s="500"/>
      <c r="D6" s="500"/>
      <c r="E6" s="501" t="s">
        <v>4</v>
      </c>
      <c r="F6" s="502"/>
      <c r="G6" s="502"/>
    </row>
    <row r="7" spans="1:7" ht="76.5" x14ac:dyDescent="0.25">
      <c r="A7" s="11" t="s">
        <v>5</v>
      </c>
      <c r="B7" s="12" t="s">
        <v>6</v>
      </c>
      <c r="C7" s="13" t="s">
        <v>7</v>
      </c>
      <c r="D7" s="14" t="s">
        <v>8</v>
      </c>
      <c r="E7" s="14" t="s">
        <v>9</v>
      </c>
      <c r="F7" s="14" t="s">
        <v>10</v>
      </c>
      <c r="G7" s="14" t="s">
        <v>11</v>
      </c>
    </row>
    <row r="8" spans="1:7" x14ac:dyDescent="0.25">
      <c r="A8" s="1" t="s">
        <v>229</v>
      </c>
      <c r="B8" s="15"/>
      <c r="C8" s="2">
        <f>SUM(C9+C104)</f>
        <v>6641000000</v>
      </c>
      <c r="D8" s="15"/>
      <c r="E8" s="15"/>
      <c r="F8" s="15"/>
      <c r="G8" s="15"/>
    </row>
    <row r="9" spans="1:7" ht="25.5" x14ac:dyDescent="0.25">
      <c r="A9" s="386" t="s">
        <v>230</v>
      </c>
      <c r="B9" s="46"/>
      <c r="C9" s="103">
        <f>C10+C18+C30+C59+C72</f>
        <v>3300000000</v>
      </c>
      <c r="D9" s="387"/>
      <c r="E9" s="388"/>
      <c r="F9" s="222"/>
      <c r="G9" s="271"/>
    </row>
    <row r="10" spans="1:7" hidden="1" x14ac:dyDescent="0.25">
      <c r="A10" s="515" t="s">
        <v>231</v>
      </c>
      <c r="B10" s="297"/>
      <c r="C10" s="389">
        <v>2195000000</v>
      </c>
      <c r="D10" s="299"/>
      <c r="E10" s="27"/>
      <c r="F10" s="299"/>
      <c r="G10" s="299"/>
    </row>
    <row r="11" spans="1:7" x14ac:dyDescent="0.25">
      <c r="A11" s="516"/>
      <c r="B11" s="297" t="s">
        <v>232</v>
      </c>
      <c r="C11" s="315">
        <f>(1239221718/5)</f>
        <v>247844343.59999999</v>
      </c>
      <c r="D11" s="517">
        <v>40836</v>
      </c>
      <c r="E11" s="517">
        <v>40878</v>
      </c>
      <c r="F11" s="517">
        <v>40940</v>
      </c>
      <c r="G11" s="517">
        <v>41183</v>
      </c>
    </row>
    <row r="12" spans="1:7" x14ac:dyDescent="0.25">
      <c r="A12" s="516"/>
      <c r="B12" s="297" t="s">
        <v>233</v>
      </c>
      <c r="C12" s="315">
        <f t="shared" ref="C12:C15" si="0">(1239221718/5)</f>
        <v>247844343.59999999</v>
      </c>
      <c r="D12" s="517"/>
      <c r="E12" s="517"/>
      <c r="F12" s="517"/>
      <c r="G12" s="517"/>
    </row>
    <row r="13" spans="1:7" x14ac:dyDescent="0.25">
      <c r="A13" s="516"/>
      <c r="B13" s="297" t="s">
        <v>234</v>
      </c>
      <c r="C13" s="315">
        <f t="shared" si="0"/>
        <v>247844343.59999999</v>
      </c>
      <c r="D13" s="517"/>
      <c r="E13" s="517"/>
      <c r="F13" s="517"/>
      <c r="G13" s="517"/>
    </row>
    <row r="14" spans="1:7" x14ac:dyDescent="0.25">
      <c r="A14" s="516"/>
      <c r="B14" s="297" t="s">
        <v>235</v>
      </c>
      <c r="C14" s="315">
        <f t="shared" si="0"/>
        <v>247844343.59999999</v>
      </c>
      <c r="D14" s="517"/>
      <c r="E14" s="517"/>
      <c r="F14" s="517"/>
      <c r="G14" s="517"/>
    </row>
    <row r="15" spans="1:7" x14ac:dyDescent="0.25">
      <c r="A15" s="516"/>
      <c r="B15" s="297" t="s">
        <v>236</v>
      </c>
      <c r="C15" s="315">
        <f t="shared" si="0"/>
        <v>247844343.59999999</v>
      </c>
      <c r="D15" s="517"/>
      <c r="E15" s="517"/>
      <c r="F15" s="517"/>
      <c r="G15" s="517"/>
    </row>
    <row r="16" spans="1:7" x14ac:dyDescent="0.25">
      <c r="A16" s="516"/>
      <c r="B16" s="297" t="s">
        <v>237</v>
      </c>
      <c r="C16" s="518">
        <v>955778280</v>
      </c>
      <c r="D16" s="519">
        <v>40634</v>
      </c>
      <c r="E16" s="519">
        <v>41061</v>
      </c>
      <c r="F16" s="520">
        <v>41091</v>
      </c>
      <c r="G16" s="521">
        <v>41334</v>
      </c>
    </row>
    <row r="17" spans="1:7" x14ac:dyDescent="0.25">
      <c r="A17" s="516"/>
      <c r="B17" s="297" t="s">
        <v>132</v>
      </c>
      <c r="C17" s="518"/>
      <c r="D17" s="519"/>
      <c r="E17" s="519"/>
      <c r="F17" s="520"/>
      <c r="G17" s="521"/>
    </row>
    <row r="18" spans="1:7" hidden="1" x14ac:dyDescent="0.25">
      <c r="A18" s="522" t="s">
        <v>238</v>
      </c>
      <c r="B18" s="297"/>
      <c r="C18" s="226">
        <v>370000000</v>
      </c>
      <c r="D18" s="517">
        <v>40969</v>
      </c>
      <c r="E18" s="517">
        <v>41030</v>
      </c>
      <c r="F18" s="517">
        <v>41061</v>
      </c>
      <c r="G18" s="517">
        <v>41122</v>
      </c>
    </row>
    <row r="19" spans="1:7" x14ac:dyDescent="0.25">
      <c r="A19" s="522"/>
      <c r="B19" s="297" t="s">
        <v>239</v>
      </c>
      <c r="C19" s="226">
        <v>90000000</v>
      </c>
      <c r="D19" s="517"/>
      <c r="E19" s="517"/>
      <c r="F19" s="517"/>
      <c r="G19" s="517"/>
    </row>
    <row r="20" spans="1:7" x14ac:dyDescent="0.25">
      <c r="A20" s="522"/>
      <c r="B20" s="297" t="s">
        <v>240</v>
      </c>
      <c r="C20" s="226">
        <v>40000000</v>
      </c>
      <c r="D20" s="517"/>
      <c r="E20" s="517"/>
      <c r="F20" s="517"/>
      <c r="G20" s="517"/>
    </row>
    <row r="21" spans="1:7" x14ac:dyDescent="0.25">
      <c r="A21" s="522"/>
      <c r="B21" s="297" t="s">
        <v>241</v>
      </c>
      <c r="C21" s="226">
        <v>25000000</v>
      </c>
      <c r="D21" s="517"/>
      <c r="E21" s="517"/>
      <c r="F21" s="517"/>
      <c r="G21" s="517"/>
    </row>
    <row r="22" spans="1:7" x14ac:dyDescent="0.25">
      <c r="A22" s="522"/>
      <c r="B22" s="297" t="s">
        <v>242</v>
      </c>
      <c r="C22" s="226">
        <v>25000000</v>
      </c>
      <c r="D22" s="517"/>
      <c r="E22" s="517"/>
      <c r="F22" s="517"/>
      <c r="G22" s="517"/>
    </row>
    <row r="23" spans="1:7" x14ac:dyDescent="0.25">
      <c r="A23" s="522"/>
      <c r="B23" s="297" t="s">
        <v>243</v>
      </c>
      <c r="C23" s="226">
        <v>25000000</v>
      </c>
      <c r="D23" s="517"/>
      <c r="E23" s="517"/>
      <c r="F23" s="517"/>
      <c r="G23" s="517"/>
    </row>
    <row r="24" spans="1:7" x14ac:dyDescent="0.25">
      <c r="A24" s="522"/>
      <c r="B24" s="297" t="s">
        <v>244</v>
      </c>
      <c r="C24" s="226">
        <v>25000000</v>
      </c>
      <c r="D24" s="517"/>
      <c r="E24" s="517"/>
      <c r="F24" s="517"/>
      <c r="G24" s="517"/>
    </row>
    <row r="25" spans="1:7" x14ac:dyDescent="0.25">
      <c r="A25" s="522"/>
      <c r="B25" s="297" t="s">
        <v>245</v>
      </c>
      <c r="C25" s="226">
        <v>35000000</v>
      </c>
      <c r="D25" s="517"/>
      <c r="E25" s="517"/>
      <c r="F25" s="517"/>
      <c r="G25" s="517"/>
    </row>
    <row r="26" spans="1:7" x14ac:dyDescent="0.25">
      <c r="A26" s="522"/>
      <c r="B26" s="297" t="s">
        <v>232</v>
      </c>
      <c r="C26" s="226">
        <v>30000000</v>
      </c>
      <c r="D26" s="517"/>
      <c r="E26" s="517"/>
      <c r="F26" s="517"/>
      <c r="G26" s="517"/>
    </row>
    <row r="27" spans="1:7" x14ac:dyDescent="0.25">
      <c r="A27" s="522"/>
      <c r="B27" s="297" t="s">
        <v>246</v>
      </c>
      <c r="C27" s="226">
        <v>25000000</v>
      </c>
      <c r="D27" s="517"/>
      <c r="E27" s="517"/>
      <c r="F27" s="517"/>
      <c r="G27" s="517"/>
    </row>
    <row r="28" spans="1:7" x14ac:dyDescent="0.25">
      <c r="A28" s="522"/>
      <c r="B28" s="297" t="s">
        <v>233</v>
      </c>
      <c r="C28" s="226">
        <v>25000000</v>
      </c>
      <c r="D28" s="517"/>
      <c r="E28" s="517"/>
      <c r="F28" s="517"/>
      <c r="G28" s="517"/>
    </row>
    <row r="29" spans="1:7" x14ac:dyDescent="0.25">
      <c r="A29" s="522"/>
      <c r="B29" s="297" t="s">
        <v>247</v>
      </c>
      <c r="C29" s="226">
        <v>25000000</v>
      </c>
      <c r="D29" s="517"/>
      <c r="E29" s="517"/>
      <c r="F29" s="517"/>
      <c r="G29" s="517"/>
    </row>
    <row r="30" spans="1:7" hidden="1" x14ac:dyDescent="0.25">
      <c r="A30" s="522" t="s">
        <v>248</v>
      </c>
      <c r="B30" s="297"/>
      <c r="C30" s="226">
        <v>420000000</v>
      </c>
      <c r="D30" s="517">
        <v>41030</v>
      </c>
      <c r="E30" s="517">
        <v>41091</v>
      </c>
      <c r="F30" s="517">
        <v>41122</v>
      </c>
      <c r="G30" s="517">
        <v>41214</v>
      </c>
    </row>
    <row r="31" spans="1:7" x14ac:dyDescent="0.25">
      <c r="A31" s="522"/>
      <c r="B31" s="295" t="s">
        <v>249</v>
      </c>
      <c r="C31" s="226">
        <v>10000000</v>
      </c>
      <c r="D31" s="517"/>
      <c r="E31" s="517"/>
      <c r="F31" s="517"/>
      <c r="G31" s="517"/>
    </row>
    <row r="32" spans="1:7" x14ac:dyDescent="0.25">
      <c r="A32" s="522"/>
      <c r="B32" s="295" t="s">
        <v>243</v>
      </c>
      <c r="C32" s="226">
        <v>20000000</v>
      </c>
      <c r="D32" s="517"/>
      <c r="E32" s="517"/>
      <c r="F32" s="517"/>
      <c r="G32" s="517"/>
    </row>
    <row r="33" spans="1:7" x14ac:dyDescent="0.25">
      <c r="A33" s="522"/>
      <c r="B33" s="295" t="s">
        <v>236</v>
      </c>
      <c r="C33" s="226">
        <v>15000000</v>
      </c>
      <c r="D33" s="517"/>
      <c r="E33" s="517"/>
      <c r="F33" s="517"/>
      <c r="G33" s="517"/>
    </row>
    <row r="34" spans="1:7" x14ac:dyDescent="0.25">
      <c r="A34" s="522"/>
      <c r="B34" s="295" t="s">
        <v>250</v>
      </c>
      <c r="C34" s="226">
        <v>10000000</v>
      </c>
      <c r="D34" s="517"/>
      <c r="E34" s="517"/>
      <c r="F34" s="517"/>
      <c r="G34" s="517"/>
    </row>
    <row r="35" spans="1:7" x14ac:dyDescent="0.25">
      <c r="A35" s="522"/>
      <c r="B35" s="295" t="s">
        <v>251</v>
      </c>
      <c r="C35" s="226">
        <v>10000000</v>
      </c>
      <c r="D35" s="517"/>
      <c r="E35" s="517"/>
      <c r="F35" s="517"/>
      <c r="G35" s="517"/>
    </row>
    <row r="36" spans="1:7" x14ac:dyDescent="0.25">
      <c r="A36" s="522"/>
      <c r="B36" s="295" t="s">
        <v>252</v>
      </c>
      <c r="C36" s="226">
        <v>10000000</v>
      </c>
      <c r="D36" s="517"/>
      <c r="E36" s="517"/>
      <c r="F36" s="517"/>
      <c r="G36" s="517"/>
    </row>
    <row r="37" spans="1:7" x14ac:dyDescent="0.25">
      <c r="A37" s="522"/>
      <c r="B37" s="295" t="s">
        <v>253</v>
      </c>
      <c r="C37" s="226">
        <v>10000000</v>
      </c>
      <c r="D37" s="517"/>
      <c r="E37" s="517"/>
      <c r="F37" s="517"/>
      <c r="G37" s="517"/>
    </row>
    <row r="38" spans="1:7" x14ac:dyDescent="0.25">
      <c r="A38" s="522"/>
      <c r="B38" s="295" t="s">
        <v>254</v>
      </c>
      <c r="C38" s="226">
        <v>20000000</v>
      </c>
      <c r="D38" s="517"/>
      <c r="E38" s="517"/>
      <c r="F38" s="517"/>
      <c r="G38" s="517"/>
    </row>
    <row r="39" spans="1:7" x14ac:dyDescent="0.25">
      <c r="A39" s="522"/>
      <c r="B39" s="295" t="s">
        <v>232</v>
      </c>
      <c r="C39" s="226">
        <v>20000000</v>
      </c>
      <c r="D39" s="517"/>
      <c r="E39" s="517"/>
      <c r="F39" s="517"/>
      <c r="G39" s="517"/>
    </row>
    <row r="40" spans="1:7" x14ac:dyDescent="0.25">
      <c r="A40" s="522"/>
      <c r="B40" s="295" t="s">
        <v>255</v>
      </c>
      <c r="C40" s="226">
        <v>10000000</v>
      </c>
      <c r="D40" s="517"/>
      <c r="E40" s="517"/>
      <c r="F40" s="517"/>
      <c r="G40" s="517"/>
    </row>
    <row r="41" spans="1:7" x14ac:dyDescent="0.25">
      <c r="A41" s="522"/>
      <c r="B41" s="295" t="s">
        <v>235</v>
      </c>
      <c r="C41" s="226">
        <v>15000000</v>
      </c>
      <c r="D41" s="517"/>
      <c r="E41" s="517"/>
      <c r="F41" s="517"/>
      <c r="G41" s="517"/>
    </row>
    <row r="42" spans="1:7" x14ac:dyDescent="0.25">
      <c r="A42" s="522"/>
      <c r="B42" s="295" t="s">
        <v>256</v>
      </c>
      <c r="C42" s="226">
        <v>15000000</v>
      </c>
      <c r="D42" s="517"/>
      <c r="E42" s="517"/>
      <c r="F42" s="517"/>
      <c r="G42" s="517"/>
    </row>
    <row r="43" spans="1:7" x14ac:dyDescent="0.25">
      <c r="A43" s="522"/>
      <c r="B43" s="295" t="s">
        <v>257</v>
      </c>
      <c r="C43" s="226">
        <v>15000000</v>
      </c>
      <c r="D43" s="517"/>
      <c r="E43" s="517"/>
      <c r="F43" s="517"/>
      <c r="G43" s="517"/>
    </row>
    <row r="44" spans="1:7" x14ac:dyDescent="0.25">
      <c r="A44" s="522"/>
      <c r="B44" s="295" t="s">
        <v>233</v>
      </c>
      <c r="C44" s="226">
        <v>20000000</v>
      </c>
      <c r="D44" s="517"/>
      <c r="E44" s="517"/>
      <c r="F44" s="517"/>
      <c r="G44" s="517"/>
    </row>
    <row r="45" spans="1:7" x14ac:dyDescent="0.25">
      <c r="A45" s="522"/>
      <c r="B45" s="295" t="s">
        <v>241</v>
      </c>
      <c r="C45" s="226">
        <v>20000000</v>
      </c>
      <c r="D45" s="517"/>
      <c r="E45" s="517"/>
      <c r="F45" s="517"/>
      <c r="G45" s="517"/>
    </row>
    <row r="46" spans="1:7" x14ac:dyDescent="0.25">
      <c r="A46" s="522"/>
      <c r="B46" s="295" t="s">
        <v>242</v>
      </c>
      <c r="C46" s="226">
        <v>20000000</v>
      </c>
      <c r="D46" s="517"/>
      <c r="E46" s="517"/>
      <c r="F46" s="517"/>
      <c r="G46" s="517"/>
    </row>
    <row r="47" spans="1:7" x14ac:dyDescent="0.25">
      <c r="A47" s="522"/>
      <c r="B47" s="295" t="s">
        <v>234</v>
      </c>
      <c r="C47" s="226">
        <v>20000000</v>
      </c>
      <c r="D47" s="517"/>
      <c r="E47" s="517"/>
      <c r="F47" s="517"/>
      <c r="G47" s="517"/>
    </row>
    <row r="48" spans="1:7" x14ac:dyDescent="0.25">
      <c r="A48" s="522"/>
      <c r="B48" s="295" t="s">
        <v>244</v>
      </c>
      <c r="C48" s="226">
        <v>20000000</v>
      </c>
      <c r="D48" s="517"/>
      <c r="E48" s="517"/>
      <c r="F48" s="517"/>
      <c r="G48" s="517"/>
    </row>
    <row r="49" spans="1:7" x14ac:dyDescent="0.25">
      <c r="A49" s="522"/>
      <c r="B49" s="295" t="s">
        <v>258</v>
      </c>
      <c r="C49" s="226">
        <v>10000000</v>
      </c>
      <c r="D49" s="517"/>
      <c r="E49" s="517"/>
      <c r="F49" s="517"/>
      <c r="G49" s="517"/>
    </row>
    <row r="50" spans="1:7" x14ac:dyDescent="0.25">
      <c r="A50" s="522"/>
      <c r="B50" s="295" t="s">
        <v>259</v>
      </c>
      <c r="C50" s="226">
        <v>10000000</v>
      </c>
      <c r="D50" s="517"/>
      <c r="E50" s="517"/>
      <c r="F50" s="517"/>
      <c r="G50" s="517"/>
    </row>
    <row r="51" spans="1:7" x14ac:dyDescent="0.25">
      <c r="A51" s="522"/>
      <c r="B51" s="295" t="s">
        <v>260</v>
      </c>
      <c r="C51" s="226">
        <v>10000000</v>
      </c>
      <c r="D51" s="517"/>
      <c r="E51" s="517"/>
      <c r="F51" s="517"/>
      <c r="G51" s="517"/>
    </row>
    <row r="52" spans="1:7" x14ac:dyDescent="0.25">
      <c r="A52" s="522"/>
      <c r="B52" s="295" t="s">
        <v>261</v>
      </c>
      <c r="C52" s="226">
        <v>20000000</v>
      </c>
      <c r="D52" s="517"/>
      <c r="E52" s="517"/>
      <c r="F52" s="517"/>
      <c r="G52" s="517"/>
    </row>
    <row r="53" spans="1:7" x14ac:dyDescent="0.25">
      <c r="A53" s="522"/>
      <c r="B53" s="295" t="s">
        <v>262</v>
      </c>
      <c r="C53" s="226">
        <v>15000000</v>
      </c>
      <c r="D53" s="517"/>
      <c r="E53" s="517"/>
      <c r="F53" s="517"/>
      <c r="G53" s="517"/>
    </row>
    <row r="54" spans="1:7" x14ac:dyDescent="0.25">
      <c r="A54" s="522"/>
      <c r="B54" s="295" t="s">
        <v>263</v>
      </c>
      <c r="C54" s="226">
        <v>10000000</v>
      </c>
      <c r="D54" s="517"/>
      <c r="E54" s="517"/>
      <c r="F54" s="517"/>
      <c r="G54" s="517"/>
    </row>
    <row r="55" spans="1:7" x14ac:dyDescent="0.25">
      <c r="A55" s="522"/>
      <c r="B55" s="295" t="s">
        <v>245</v>
      </c>
      <c r="C55" s="226">
        <v>20000000</v>
      </c>
      <c r="D55" s="517"/>
      <c r="E55" s="517"/>
      <c r="F55" s="517"/>
      <c r="G55" s="517"/>
    </row>
    <row r="56" spans="1:7" x14ac:dyDescent="0.25">
      <c r="A56" s="522"/>
      <c r="B56" s="295" t="s">
        <v>264</v>
      </c>
      <c r="C56" s="226">
        <v>20000000</v>
      </c>
      <c r="D56" s="517"/>
      <c r="E56" s="517"/>
      <c r="F56" s="517"/>
      <c r="G56" s="517"/>
    </row>
    <row r="57" spans="1:7" x14ac:dyDescent="0.25">
      <c r="A57" s="522"/>
      <c r="B57" s="295" t="s">
        <v>265</v>
      </c>
      <c r="C57" s="226">
        <v>10000000</v>
      </c>
      <c r="D57" s="517"/>
      <c r="E57" s="517"/>
      <c r="F57" s="517"/>
      <c r="G57" s="517"/>
    </row>
    <row r="58" spans="1:7" x14ac:dyDescent="0.25">
      <c r="A58" s="522"/>
      <c r="B58" s="295" t="s">
        <v>266</v>
      </c>
      <c r="C58" s="226">
        <v>15000000</v>
      </c>
      <c r="D58" s="517"/>
      <c r="E58" s="517"/>
      <c r="F58" s="517"/>
      <c r="G58" s="517"/>
    </row>
    <row r="59" spans="1:7" hidden="1" x14ac:dyDescent="0.25">
      <c r="A59" s="515" t="s">
        <v>267</v>
      </c>
      <c r="B59" s="297"/>
      <c r="C59" s="389">
        <v>175000000</v>
      </c>
      <c r="D59" s="517">
        <v>40940</v>
      </c>
      <c r="E59" s="517">
        <v>41000</v>
      </c>
      <c r="F59" s="517">
        <v>41030</v>
      </c>
      <c r="G59" s="517">
        <v>41122</v>
      </c>
    </row>
    <row r="60" spans="1:7" x14ac:dyDescent="0.25">
      <c r="A60" s="515"/>
      <c r="B60" s="295" t="s">
        <v>243</v>
      </c>
      <c r="C60" s="389">
        <f>C59/12</f>
        <v>14583333.333333334</v>
      </c>
      <c r="D60" s="517"/>
      <c r="E60" s="517"/>
      <c r="F60" s="517"/>
      <c r="G60" s="517"/>
    </row>
    <row r="61" spans="1:7" x14ac:dyDescent="0.25">
      <c r="A61" s="515"/>
      <c r="B61" s="295" t="s">
        <v>236</v>
      </c>
      <c r="C61" s="389">
        <f t="shared" ref="C61:C67" si="1">C60</f>
        <v>14583333.333333334</v>
      </c>
      <c r="D61" s="517"/>
      <c r="E61" s="517"/>
      <c r="F61" s="517"/>
      <c r="G61" s="517"/>
    </row>
    <row r="62" spans="1:7" x14ac:dyDescent="0.25">
      <c r="A62" s="515"/>
      <c r="B62" s="295" t="s">
        <v>254</v>
      </c>
      <c r="C62" s="389">
        <f t="shared" si="1"/>
        <v>14583333.333333334</v>
      </c>
      <c r="D62" s="517"/>
      <c r="E62" s="517"/>
      <c r="F62" s="517"/>
      <c r="G62" s="517"/>
    </row>
    <row r="63" spans="1:7" x14ac:dyDescent="0.25">
      <c r="A63" s="515"/>
      <c r="B63" s="295" t="s">
        <v>232</v>
      </c>
      <c r="C63" s="389">
        <f t="shared" si="1"/>
        <v>14583333.333333334</v>
      </c>
      <c r="D63" s="517"/>
      <c r="E63" s="517"/>
      <c r="F63" s="517"/>
      <c r="G63" s="517"/>
    </row>
    <row r="64" spans="1:7" x14ac:dyDescent="0.25">
      <c r="A64" s="515"/>
      <c r="B64" s="295" t="s">
        <v>233</v>
      </c>
      <c r="C64" s="389">
        <f t="shared" si="1"/>
        <v>14583333.333333334</v>
      </c>
      <c r="D64" s="517"/>
      <c r="E64" s="517"/>
      <c r="F64" s="517"/>
      <c r="G64" s="517"/>
    </row>
    <row r="65" spans="1:7" x14ac:dyDescent="0.25">
      <c r="A65" s="515"/>
      <c r="B65" s="295" t="s">
        <v>241</v>
      </c>
      <c r="C65" s="389">
        <f t="shared" si="1"/>
        <v>14583333.333333334</v>
      </c>
      <c r="D65" s="517"/>
      <c r="E65" s="517"/>
      <c r="F65" s="517"/>
      <c r="G65" s="517"/>
    </row>
    <row r="66" spans="1:7" x14ac:dyDescent="0.25">
      <c r="A66" s="515"/>
      <c r="B66" s="295" t="s">
        <v>242</v>
      </c>
      <c r="C66" s="389">
        <f t="shared" si="1"/>
        <v>14583333.333333334</v>
      </c>
      <c r="D66" s="517"/>
      <c r="E66" s="517"/>
      <c r="F66" s="517"/>
      <c r="G66" s="517"/>
    </row>
    <row r="67" spans="1:7" x14ac:dyDescent="0.25">
      <c r="A67" s="515"/>
      <c r="B67" s="295" t="s">
        <v>234</v>
      </c>
      <c r="C67" s="389">
        <f t="shared" si="1"/>
        <v>14583333.333333334</v>
      </c>
      <c r="D67" s="517"/>
      <c r="E67" s="517"/>
      <c r="F67" s="517"/>
      <c r="G67" s="517"/>
    </row>
    <row r="68" spans="1:7" x14ac:dyDescent="0.25">
      <c r="A68" s="515"/>
      <c r="B68" s="295" t="s">
        <v>244</v>
      </c>
      <c r="C68" s="389">
        <f>C66</f>
        <v>14583333.333333334</v>
      </c>
      <c r="D68" s="517"/>
      <c r="E68" s="517"/>
      <c r="F68" s="517"/>
      <c r="G68" s="517"/>
    </row>
    <row r="69" spans="1:7" x14ac:dyDescent="0.25">
      <c r="A69" s="515"/>
      <c r="B69" s="295" t="s">
        <v>261</v>
      </c>
      <c r="C69" s="389">
        <f>C68</f>
        <v>14583333.333333334</v>
      </c>
      <c r="D69" s="517"/>
      <c r="E69" s="517"/>
      <c r="F69" s="517"/>
      <c r="G69" s="517"/>
    </row>
    <row r="70" spans="1:7" x14ac:dyDescent="0.25">
      <c r="A70" s="515"/>
      <c r="B70" s="295" t="s">
        <v>245</v>
      </c>
      <c r="C70" s="389">
        <f>C69</f>
        <v>14583333.333333334</v>
      </c>
      <c r="D70" s="517"/>
      <c r="E70" s="517"/>
      <c r="F70" s="517"/>
      <c r="G70" s="517"/>
    </row>
    <row r="71" spans="1:7" x14ac:dyDescent="0.25">
      <c r="A71" s="515"/>
      <c r="B71" s="295" t="s">
        <v>264</v>
      </c>
      <c r="C71" s="389">
        <f>C70</f>
        <v>14583333.333333334</v>
      </c>
      <c r="D71" s="517"/>
      <c r="E71" s="517"/>
      <c r="F71" s="517"/>
      <c r="G71" s="517"/>
    </row>
    <row r="72" spans="1:7" hidden="1" x14ac:dyDescent="0.25">
      <c r="A72" s="523" t="s">
        <v>268</v>
      </c>
      <c r="B72" s="297"/>
      <c r="C72" s="226">
        <v>140000000</v>
      </c>
      <c r="D72" s="517">
        <v>41000</v>
      </c>
      <c r="E72" s="517">
        <v>41061</v>
      </c>
      <c r="F72" s="517">
        <v>41091</v>
      </c>
      <c r="G72" s="517">
        <v>41153</v>
      </c>
    </row>
    <row r="73" spans="1:7" x14ac:dyDescent="0.2">
      <c r="A73" s="523"/>
      <c r="B73" s="305" t="s">
        <v>232</v>
      </c>
      <c r="C73" s="315">
        <v>6000000</v>
      </c>
      <c r="D73" s="517"/>
      <c r="E73" s="517"/>
      <c r="F73" s="517"/>
      <c r="G73" s="517"/>
    </row>
    <row r="74" spans="1:7" x14ac:dyDescent="0.2">
      <c r="A74" s="523"/>
      <c r="B74" s="305" t="s">
        <v>262</v>
      </c>
      <c r="C74" s="315">
        <v>3600000</v>
      </c>
      <c r="D74" s="517"/>
      <c r="E74" s="517"/>
      <c r="F74" s="517"/>
      <c r="G74" s="517"/>
    </row>
    <row r="75" spans="1:7" x14ac:dyDescent="0.2">
      <c r="A75" s="523"/>
      <c r="B75" s="305" t="s">
        <v>261</v>
      </c>
      <c r="C75" s="315">
        <v>5200000</v>
      </c>
      <c r="D75" s="517"/>
      <c r="E75" s="517"/>
      <c r="F75" s="517"/>
      <c r="G75" s="517"/>
    </row>
    <row r="76" spans="1:7" x14ac:dyDescent="0.2">
      <c r="A76" s="523"/>
      <c r="B76" s="305" t="s">
        <v>249</v>
      </c>
      <c r="C76" s="315">
        <v>4800000</v>
      </c>
      <c r="D76" s="517"/>
      <c r="E76" s="517"/>
      <c r="F76" s="517"/>
      <c r="G76" s="517"/>
    </row>
    <row r="77" spans="1:7" x14ac:dyDescent="0.2">
      <c r="A77" s="523"/>
      <c r="B77" s="305" t="s">
        <v>263</v>
      </c>
      <c r="C77" s="315">
        <v>2800000</v>
      </c>
      <c r="D77" s="517"/>
      <c r="E77" s="517"/>
      <c r="F77" s="517"/>
      <c r="G77" s="517"/>
    </row>
    <row r="78" spans="1:7" x14ac:dyDescent="0.2">
      <c r="A78" s="523"/>
      <c r="B78" s="305" t="s">
        <v>260</v>
      </c>
      <c r="C78" s="315">
        <v>2800000</v>
      </c>
      <c r="D78" s="517"/>
      <c r="E78" s="517"/>
      <c r="F78" s="517"/>
      <c r="G78" s="517"/>
    </row>
    <row r="79" spans="1:7" x14ac:dyDescent="0.2">
      <c r="A79" s="523"/>
      <c r="B79" s="305" t="s">
        <v>240</v>
      </c>
      <c r="C79" s="315">
        <v>9600000</v>
      </c>
      <c r="D79" s="517"/>
      <c r="E79" s="517"/>
      <c r="F79" s="517"/>
      <c r="G79" s="517"/>
    </row>
    <row r="80" spans="1:7" x14ac:dyDescent="0.2">
      <c r="A80" s="523"/>
      <c r="B80" s="305" t="s">
        <v>258</v>
      </c>
      <c r="C80" s="315">
        <v>2000000</v>
      </c>
      <c r="D80" s="517"/>
      <c r="E80" s="517"/>
      <c r="F80" s="517"/>
      <c r="G80" s="517"/>
    </row>
    <row r="81" spans="1:7" x14ac:dyDescent="0.2">
      <c r="A81" s="523"/>
      <c r="B81" s="390" t="s">
        <v>259</v>
      </c>
      <c r="C81" s="315">
        <v>4000000</v>
      </c>
      <c r="D81" s="517"/>
      <c r="E81" s="517"/>
      <c r="F81" s="517"/>
      <c r="G81" s="517"/>
    </row>
    <row r="82" spans="1:7" x14ac:dyDescent="0.2">
      <c r="A82" s="523"/>
      <c r="B82" s="390" t="s">
        <v>269</v>
      </c>
      <c r="C82" s="315">
        <v>1200000</v>
      </c>
      <c r="D82" s="517"/>
      <c r="E82" s="517"/>
      <c r="F82" s="517"/>
      <c r="G82" s="517"/>
    </row>
    <row r="83" spans="1:7" x14ac:dyDescent="0.2">
      <c r="A83" s="523"/>
      <c r="B83" s="305" t="s">
        <v>244</v>
      </c>
      <c r="C83" s="315">
        <v>6800000</v>
      </c>
      <c r="D83" s="517"/>
      <c r="E83" s="517"/>
      <c r="F83" s="517"/>
      <c r="G83" s="517"/>
    </row>
    <row r="84" spans="1:7" x14ac:dyDescent="0.2">
      <c r="A84" s="523"/>
      <c r="B84" s="305" t="s">
        <v>234</v>
      </c>
      <c r="C84" s="315">
        <v>4000000</v>
      </c>
      <c r="D84" s="517"/>
      <c r="E84" s="517"/>
      <c r="F84" s="517"/>
      <c r="G84" s="517"/>
    </row>
    <row r="85" spans="1:7" x14ac:dyDescent="0.2">
      <c r="A85" s="523"/>
      <c r="B85" s="305" t="s">
        <v>242</v>
      </c>
      <c r="C85" s="315">
        <v>4400000</v>
      </c>
      <c r="D85" s="517"/>
      <c r="E85" s="517"/>
      <c r="F85" s="517"/>
      <c r="G85" s="517"/>
    </row>
    <row r="86" spans="1:7" x14ac:dyDescent="0.2">
      <c r="A86" s="523"/>
      <c r="B86" s="305" t="s">
        <v>255</v>
      </c>
      <c r="C86" s="315">
        <v>2800000</v>
      </c>
      <c r="D86" s="517"/>
      <c r="E86" s="517"/>
      <c r="F86" s="517"/>
      <c r="G86" s="517"/>
    </row>
    <row r="87" spans="1:7" x14ac:dyDescent="0.2">
      <c r="A87" s="523"/>
      <c r="B87" s="305" t="s">
        <v>250</v>
      </c>
      <c r="C87" s="315">
        <v>2800000</v>
      </c>
      <c r="D87" s="517"/>
      <c r="E87" s="517"/>
      <c r="F87" s="517"/>
      <c r="G87" s="517"/>
    </row>
    <row r="88" spans="1:7" x14ac:dyDescent="0.2">
      <c r="A88" s="523"/>
      <c r="B88" s="305" t="s">
        <v>251</v>
      </c>
      <c r="C88" s="315">
        <v>3200000</v>
      </c>
      <c r="D88" s="517"/>
      <c r="E88" s="517"/>
      <c r="F88" s="517"/>
      <c r="G88" s="517"/>
    </row>
    <row r="89" spans="1:7" x14ac:dyDescent="0.2">
      <c r="A89" s="523"/>
      <c r="B89" s="305" t="s">
        <v>236</v>
      </c>
      <c r="C89" s="315">
        <v>4000000</v>
      </c>
      <c r="D89" s="517"/>
      <c r="E89" s="517"/>
      <c r="F89" s="517"/>
      <c r="G89" s="517"/>
    </row>
    <row r="90" spans="1:7" x14ac:dyDescent="0.2">
      <c r="A90" s="523"/>
      <c r="B90" s="305" t="s">
        <v>252</v>
      </c>
      <c r="C90" s="315">
        <v>2400000</v>
      </c>
      <c r="D90" s="517"/>
      <c r="E90" s="517"/>
      <c r="F90" s="517"/>
      <c r="G90" s="517"/>
    </row>
    <row r="91" spans="1:7" x14ac:dyDescent="0.2">
      <c r="A91" s="523"/>
      <c r="B91" s="305" t="s">
        <v>254</v>
      </c>
      <c r="C91" s="315">
        <v>8000000</v>
      </c>
      <c r="D91" s="517"/>
      <c r="E91" s="517"/>
      <c r="F91" s="517"/>
      <c r="G91" s="517"/>
    </row>
    <row r="92" spans="1:7" x14ac:dyDescent="0.2">
      <c r="A92" s="523"/>
      <c r="B92" s="305" t="s">
        <v>253</v>
      </c>
      <c r="C92" s="315">
        <v>2400000</v>
      </c>
      <c r="D92" s="517"/>
      <c r="E92" s="517"/>
      <c r="F92" s="517"/>
      <c r="G92" s="517"/>
    </row>
    <row r="93" spans="1:7" x14ac:dyDescent="0.2">
      <c r="A93" s="523"/>
      <c r="B93" s="305" t="s">
        <v>243</v>
      </c>
      <c r="C93" s="315">
        <v>15600000</v>
      </c>
      <c r="D93" s="517"/>
      <c r="E93" s="517"/>
      <c r="F93" s="517"/>
      <c r="G93" s="517"/>
    </row>
    <row r="94" spans="1:7" x14ac:dyDescent="0.2">
      <c r="A94" s="523"/>
      <c r="B94" s="305" t="s">
        <v>266</v>
      </c>
      <c r="C94" s="315">
        <v>3600000</v>
      </c>
      <c r="D94" s="517"/>
      <c r="E94" s="517"/>
      <c r="F94" s="517"/>
      <c r="G94" s="517"/>
    </row>
    <row r="95" spans="1:7" x14ac:dyDescent="0.2">
      <c r="A95" s="523"/>
      <c r="B95" s="305" t="s">
        <v>265</v>
      </c>
      <c r="C95" s="315">
        <v>2400000</v>
      </c>
      <c r="D95" s="517"/>
      <c r="E95" s="517"/>
      <c r="F95" s="517"/>
      <c r="G95" s="517"/>
    </row>
    <row r="96" spans="1:7" x14ac:dyDescent="0.2">
      <c r="A96" s="523"/>
      <c r="B96" s="305" t="s">
        <v>241</v>
      </c>
      <c r="C96" s="315">
        <v>7600000</v>
      </c>
      <c r="D96" s="517"/>
      <c r="E96" s="517"/>
      <c r="F96" s="517"/>
      <c r="G96" s="517"/>
    </row>
    <row r="97" spans="1:10" x14ac:dyDescent="0.2">
      <c r="A97" s="523"/>
      <c r="B97" s="305" t="s">
        <v>270</v>
      </c>
      <c r="C97" s="315">
        <v>2000000</v>
      </c>
      <c r="D97" s="517"/>
      <c r="E97" s="517"/>
      <c r="F97" s="517"/>
      <c r="G97" s="517"/>
    </row>
    <row r="98" spans="1:10" x14ac:dyDescent="0.2">
      <c r="A98" s="523"/>
      <c r="B98" s="305" t="s">
        <v>233</v>
      </c>
      <c r="C98" s="315">
        <v>4800000</v>
      </c>
      <c r="D98" s="517"/>
      <c r="E98" s="517"/>
      <c r="F98" s="517"/>
      <c r="G98" s="517"/>
    </row>
    <row r="99" spans="1:10" x14ac:dyDescent="0.2">
      <c r="A99" s="523"/>
      <c r="B99" s="305" t="s">
        <v>257</v>
      </c>
      <c r="C99" s="315">
        <v>2800000</v>
      </c>
      <c r="D99" s="517"/>
      <c r="E99" s="517"/>
      <c r="F99" s="517"/>
      <c r="G99" s="517"/>
    </row>
    <row r="100" spans="1:10" x14ac:dyDescent="0.2">
      <c r="A100" s="523"/>
      <c r="B100" s="305" t="s">
        <v>264</v>
      </c>
      <c r="C100" s="315">
        <v>6400000</v>
      </c>
      <c r="D100" s="517"/>
      <c r="E100" s="517"/>
      <c r="F100" s="517"/>
      <c r="G100" s="517"/>
    </row>
    <row r="101" spans="1:10" x14ac:dyDescent="0.2">
      <c r="A101" s="523"/>
      <c r="B101" s="305" t="s">
        <v>245</v>
      </c>
      <c r="C101" s="315">
        <v>6000000</v>
      </c>
      <c r="D101" s="517"/>
      <c r="E101" s="517"/>
      <c r="F101" s="517"/>
      <c r="G101" s="517"/>
    </row>
    <row r="102" spans="1:10" x14ac:dyDescent="0.2">
      <c r="A102" s="523"/>
      <c r="B102" s="305" t="s">
        <v>235</v>
      </c>
      <c r="C102" s="315">
        <v>3200000</v>
      </c>
      <c r="D102" s="517"/>
      <c r="E102" s="517"/>
      <c r="F102" s="517"/>
      <c r="G102" s="517"/>
    </row>
    <row r="103" spans="1:10" x14ac:dyDescent="0.2">
      <c r="A103" s="523"/>
      <c r="B103" s="305" t="s">
        <v>256</v>
      </c>
      <c r="C103" s="315">
        <v>2800000</v>
      </c>
      <c r="D103" s="517"/>
      <c r="E103" s="517"/>
      <c r="F103" s="517"/>
      <c r="G103" s="517"/>
    </row>
    <row r="104" spans="1:10" ht="25.5" x14ac:dyDescent="0.25">
      <c r="A104" s="294" t="s">
        <v>271</v>
      </c>
      <c r="B104" s="294"/>
      <c r="C104" s="17">
        <f>SUM(C106:C239)</f>
        <v>3341000000</v>
      </c>
      <c r="D104" s="47"/>
      <c r="E104" s="47"/>
      <c r="F104" s="48"/>
      <c r="G104" s="48"/>
      <c r="J104" s="112"/>
    </row>
    <row r="105" spans="1:10" x14ac:dyDescent="0.25">
      <c r="A105" s="524" t="s">
        <v>272</v>
      </c>
      <c r="B105" s="295"/>
      <c r="C105" s="22"/>
      <c r="D105" s="517">
        <v>40969</v>
      </c>
      <c r="E105" s="517">
        <v>41030</v>
      </c>
      <c r="F105" s="517">
        <v>41061</v>
      </c>
      <c r="G105" s="517">
        <v>41487</v>
      </c>
    </row>
    <row r="106" spans="1:10" x14ac:dyDescent="0.25">
      <c r="A106" s="524"/>
      <c r="B106" s="298" t="s">
        <v>273</v>
      </c>
      <c r="C106" s="22">
        <v>100000000</v>
      </c>
      <c r="D106" s="517"/>
      <c r="E106" s="517"/>
      <c r="F106" s="517"/>
      <c r="G106" s="517"/>
    </row>
    <row r="107" spans="1:10" x14ac:dyDescent="0.25">
      <c r="A107" s="524"/>
      <c r="B107" s="298" t="s">
        <v>274</v>
      </c>
      <c r="C107" s="22">
        <v>40000000</v>
      </c>
      <c r="D107" s="517"/>
      <c r="E107" s="517"/>
      <c r="F107" s="517"/>
      <c r="G107" s="517"/>
    </row>
    <row r="108" spans="1:10" x14ac:dyDescent="0.25">
      <c r="A108" s="524"/>
      <c r="B108" s="298" t="s">
        <v>275</v>
      </c>
      <c r="C108" s="22">
        <v>40000000</v>
      </c>
      <c r="D108" s="517"/>
      <c r="E108" s="517"/>
      <c r="F108" s="517"/>
      <c r="G108" s="517"/>
    </row>
    <row r="109" spans="1:10" x14ac:dyDescent="0.25">
      <c r="A109" s="524"/>
      <c r="B109" s="298" t="s">
        <v>276</v>
      </c>
      <c r="C109" s="22">
        <v>20000000</v>
      </c>
      <c r="D109" s="517"/>
      <c r="E109" s="517"/>
      <c r="F109" s="517"/>
      <c r="G109" s="517"/>
    </row>
    <row r="110" spans="1:10" x14ac:dyDescent="0.25">
      <c r="A110" s="524"/>
      <c r="B110" s="298" t="s">
        <v>277</v>
      </c>
      <c r="C110" s="22">
        <v>20000000</v>
      </c>
      <c r="D110" s="517"/>
      <c r="E110" s="517"/>
      <c r="F110" s="517"/>
      <c r="G110" s="517"/>
    </row>
    <row r="111" spans="1:10" x14ac:dyDescent="0.25">
      <c r="A111" s="524"/>
      <c r="B111" s="298" t="s">
        <v>278</v>
      </c>
      <c r="C111" s="22">
        <v>20000000</v>
      </c>
      <c r="D111" s="517"/>
      <c r="E111" s="517"/>
      <c r="F111" s="517"/>
      <c r="G111" s="517"/>
    </row>
    <row r="112" spans="1:10" x14ac:dyDescent="0.25">
      <c r="A112" s="524"/>
      <c r="B112" s="298" t="s">
        <v>279</v>
      </c>
      <c r="C112" s="22">
        <v>20000000</v>
      </c>
      <c r="D112" s="517"/>
      <c r="E112" s="517"/>
      <c r="F112" s="517"/>
      <c r="G112" s="517"/>
    </row>
    <row r="113" spans="1:7" x14ac:dyDescent="0.25">
      <c r="A113" s="524"/>
      <c r="B113" s="298" t="s">
        <v>280</v>
      </c>
      <c r="C113" s="22">
        <v>20000000</v>
      </c>
      <c r="D113" s="517"/>
      <c r="E113" s="517"/>
      <c r="F113" s="517"/>
      <c r="G113" s="517"/>
    </row>
    <row r="114" spans="1:7" x14ac:dyDescent="0.25">
      <c r="A114" s="524"/>
      <c r="B114" s="298" t="s">
        <v>281</v>
      </c>
      <c r="C114" s="22">
        <v>20000000</v>
      </c>
      <c r="D114" s="517"/>
      <c r="E114" s="517"/>
      <c r="F114" s="517"/>
      <c r="G114" s="517"/>
    </row>
    <row r="115" spans="1:7" x14ac:dyDescent="0.25">
      <c r="A115" s="296"/>
      <c r="B115" s="295" t="s">
        <v>283</v>
      </c>
      <c r="C115" s="22">
        <f>27000000</f>
        <v>27000000</v>
      </c>
      <c r="D115" s="88"/>
      <c r="E115" s="88">
        <v>41000</v>
      </c>
      <c r="F115" s="88">
        <v>41030</v>
      </c>
      <c r="G115" s="88">
        <v>41091</v>
      </c>
    </row>
    <row r="116" spans="1:7" x14ac:dyDescent="0.25">
      <c r="A116" s="524" t="s">
        <v>284</v>
      </c>
      <c r="B116" s="295"/>
      <c r="C116" s="22"/>
      <c r="D116" s="517">
        <v>40969</v>
      </c>
      <c r="E116" s="517">
        <v>41030</v>
      </c>
      <c r="F116" s="517">
        <v>41061</v>
      </c>
      <c r="G116" s="517">
        <v>41122</v>
      </c>
    </row>
    <row r="117" spans="1:7" x14ac:dyDescent="0.25">
      <c r="A117" s="524"/>
      <c r="B117" s="298" t="s">
        <v>239</v>
      </c>
      <c r="C117" s="22">
        <v>20000000</v>
      </c>
      <c r="D117" s="517"/>
      <c r="E117" s="517"/>
      <c r="F117" s="517"/>
      <c r="G117" s="517"/>
    </row>
    <row r="118" spans="1:7" x14ac:dyDescent="0.25">
      <c r="A118" s="524"/>
      <c r="B118" s="298" t="s">
        <v>232</v>
      </c>
      <c r="C118" s="22">
        <v>30000000</v>
      </c>
      <c r="D118" s="517"/>
      <c r="E118" s="517"/>
      <c r="F118" s="517"/>
      <c r="G118" s="517"/>
    </row>
    <row r="119" spans="1:7" x14ac:dyDescent="0.25">
      <c r="A119" s="524"/>
      <c r="B119" s="298" t="s">
        <v>262</v>
      </c>
      <c r="C119" s="22">
        <v>30000000</v>
      </c>
      <c r="D119" s="517"/>
      <c r="E119" s="517"/>
      <c r="F119" s="517"/>
      <c r="G119" s="517"/>
    </row>
    <row r="120" spans="1:7" x14ac:dyDescent="0.25">
      <c r="A120" s="524"/>
      <c r="B120" s="298" t="s">
        <v>264</v>
      </c>
      <c r="C120" s="22">
        <v>30000000</v>
      </c>
      <c r="D120" s="517"/>
      <c r="E120" s="517"/>
      <c r="F120" s="517"/>
      <c r="G120" s="517"/>
    </row>
    <row r="121" spans="1:7" x14ac:dyDescent="0.25">
      <c r="A121" s="524"/>
      <c r="B121" s="298" t="s">
        <v>285</v>
      </c>
      <c r="C121" s="22">
        <v>30000000</v>
      </c>
      <c r="D121" s="517"/>
      <c r="E121" s="517"/>
      <c r="F121" s="517"/>
      <c r="G121" s="517"/>
    </row>
    <row r="122" spans="1:7" x14ac:dyDescent="0.25">
      <c r="A122" s="524"/>
      <c r="B122" s="298" t="s">
        <v>243</v>
      </c>
      <c r="C122" s="22">
        <v>40000000</v>
      </c>
      <c r="D122" s="517"/>
      <c r="E122" s="517"/>
      <c r="F122" s="517"/>
      <c r="G122" s="517"/>
    </row>
    <row r="123" spans="1:7" x14ac:dyDescent="0.25">
      <c r="A123" s="524"/>
      <c r="B123" s="298" t="s">
        <v>241</v>
      </c>
      <c r="C123" s="22">
        <v>30000000</v>
      </c>
      <c r="D123" s="517"/>
      <c r="E123" s="517"/>
      <c r="F123" s="517"/>
      <c r="G123" s="517"/>
    </row>
    <row r="124" spans="1:7" x14ac:dyDescent="0.25">
      <c r="A124" s="524"/>
      <c r="B124" s="298" t="s">
        <v>236</v>
      </c>
      <c r="C124" s="22">
        <v>30000000</v>
      </c>
      <c r="D124" s="517"/>
      <c r="E124" s="517"/>
      <c r="F124" s="517"/>
      <c r="G124" s="517"/>
    </row>
    <row r="125" spans="1:7" x14ac:dyDescent="0.25">
      <c r="A125" s="524"/>
      <c r="B125" s="298" t="s">
        <v>265</v>
      </c>
      <c r="C125" s="22">
        <v>30000000</v>
      </c>
      <c r="D125" s="517"/>
      <c r="E125" s="517"/>
      <c r="F125" s="517"/>
      <c r="G125" s="517"/>
    </row>
    <row r="126" spans="1:7" x14ac:dyDescent="0.25">
      <c r="A126" s="524"/>
      <c r="B126" s="298" t="s">
        <v>249</v>
      </c>
      <c r="C126" s="22">
        <v>30000000</v>
      </c>
      <c r="D126" s="517"/>
      <c r="E126" s="517"/>
      <c r="F126" s="517"/>
      <c r="G126" s="517"/>
    </row>
    <row r="127" spans="1:7" x14ac:dyDescent="0.25">
      <c r="A127" s="524"/>
      <c r="B127" s="298" t="s">
        <v>286</v>
      </c>
      <c r="C127" s="22">
        <v>20000000</v>
      </c>
      <c r="D127" s="517"/>
      <c r="E127" s="517"/>
      <c r="F127" s="517"/>
      <c r="G127" s="517"/>
    </row>
    <row r="128" spans="1:7" x14ac:dyDescent="0.25">
      <c r="A128" s="524" t="s">
        <v>287</v>
      </c>
      <c r="B128" s="295"/>
      <c r="C128" s="24"/>
      <c r="D128" s="517">
        <v>41091</v>
      </c>
      <c r="E128" s="517">
        <v>41153</v>
      </c>
      <c r="F128" s="517">
        <v>41183</v>
      </c>
      <c r="G128" s="517">
        <v>41244</v>
      </c>
    </row>
    <row r="129" spans="1:7" x14ac:dyDescent="0.25">
      <c r="A129" s="516"/>
      <c r="B129" s="295" t="s">
        <v>270</v>
      </c>
      <c r="C129" s="24">
        <v>2000000</v>
      </c>
      <c r="D129" s="517"/>
      <c r="E129" s="517"/>
      <c r="F129" s="517"/>
      <c r="G129" s="517"/>
    </row>
    <row r="130" spans="1:7" x14ac:dyDescent="0.25">
      <c r="A130" s="516"/>
      <c r="B130" s="295" t="s">
        <v>269</v>
      </c>
      <c r="C130" s="24">
        <v>2000000</v>
      </c>
      <c r="D130" s="517"/>
      <c r="E130" s="517"/>
      <c r="F130" s="517"/>
      <c r="G130" s="517"/>
    </row>
    <row r="131" spans="1:7" x14ac:dyDescent="0.25">
      <c r="A131" s="516"/>
      <c r="B131" s="295" t="s">
        <v>249</v>
      </c>
      <c r="C131" s="24">
        <v>2000000</v>
      </c>
      <c r="D131" s="517"/>
      <c r="E131" s="517"/>
      <c r="F131" s="517"/>
      <c r="G131" s="517"/>
    </row>
    <row r="132" spans="1:7" x14ac:dyDescent="0.25">
      <c r="A132" s="516"/>
      <c r="B132" s="295" t="s">
        <v>243</v>
      </c>
      <c r="C132" s="24">
        <v>2000000</v>
      </c>
      <c r="D132" s="517"/>
      <c r="E132" s="517"/>
      <c r="F132" s="517"/>
      <c r="G132" s="517"/>
    </row>
    <row r="133" spans="1:7" x14ac:dyDescent="0.25">
      <c r="A133" s="516"/>
      <c r="B133" s="295" t="s">
        <v>236</v>
      </c>
      <c r="C133" s="24">
        <v>2000000</v>
      </c>
      <c r="D133" s="517"/>
      <c r="E133" s="517"/>
      <c r="F133" s="517"/>
      <c r="G133" s="517"/>
    </row>
    <row r="134" spans="1:7" x14ac:dyDescent="0.25">
      <c r="A134" s="516"/>
      <c r="B134" s="295" t="s">
        <v>250</v>
      </c>
      <c r="C134" s="24">
        <v>2000000</v>
      </c>
      <c r="D134" s="517"/>
      <c r="E134" s="517"/>
      <c r="F134" s="517"/>
      <c r="G134" s="517"/>
    </row>
    <row r="135" spans="1:7" x14ac:dyDescent="0.25">
      <c r="A135" s="516"/>
      <c r="B135" s="295" t="s">
        <v>251</v>
      </c>
      <c r="C135" s="24">
        <v>2000000</v>
      </c>
      <c r="D135" s="517"/>
      <c r="E135" s="517"/>
      <c r="F135" s="517"/>
      <c r="G135" s="517"/>
    </row>
    <row r="136" spans="1:7" x14ac:dyDescent="0.25">
      <c r="A136" s="516"/>
      <c r="B136" s="295" t="s">
        <v>252</v>
      </c>
      <c r="C136" s="24">
        <v>2000000</v>
      </c>
      <c r="D136" s="517"/>
      <c r="E136" s="517"/>
      <c r="F136" s="517"/>
      <c r="G136" s="517"/>
    </row>
    <row r="137" spans="1:7" x14ac:dyDescent="0.25">
      <c r="A137" s="516"/>
      <c r="B137" s="295" t="s">
        <v>253</v>
      </c>
      <c r="C137" s="24">
        <v>2000000</v>
      </c>
      <c r="D137" s="517"/>
      <c r="E137" s="517"/>
      <c r="F137" s="517"/>
      <c r="G137" s="517"/>
    </row>
    <row r="138" spans="1:7" x14ac:dyDescent="0.25">
      <c r="A138" s="516"/>
      <c r="B138" s="295" t="s">
        <v>254</v>
      </c>
      <c r="C138" s="24">
        <v>2000000</v>
      </c>
      <c r="D138" s="517"/>
      <c r="E138" s="517"/>
      <c r="F138" s="517"/>
      <c r="G138" s="517"/>
    </row>
    <row r="139" spans="1:7" x14ac:dyDescent="0.25">
      <c r="A139" s="516"/>
      <c r="B139" s="295" t="s">
        <v>232</v>
      </c>
      <c r="C139" s="24">
        <v>2000000</v>
      </c>
      <c r="D139" s="517"/>
      <c r="E139" s="517"/>
      <c r="F139" s="517"/>
      <c r="G139" s="517"/>
    </row>
    <row r="140" spans="1:7" x14ac:dyDescent="0.25">
      <c r="A140" s="516"/>
      <c r="B140" s="295" t="s">
        <v>255</v>
      </c>
      <c r="C140" s="24">
        <v>2000000</v>
      </c>
      <c r="D140" s="517"/>
      <c r="E140" s="517"/>
      <c r="F140" s="517"/>
      <c r="G140" s="517"/>
    </row>
    <row r="141" spans="1:7" x14ac:dyDescent="0.25">
      <c r="A141" s="516"/>
      <c r="B141" s="295" t="s">
        <v>235</v>
      </c>
      <c r="C141" s="24">
        <v>2000000</v>
      </c>
      <c r="D141" s="517"/>
      <c r="E141" s="517"/>
      <c r="F141" s="517"/>
      <c r="G141" s="517"/>
    </row>
    <row r="142" spans="1:7" x14ac:dyDescent="0.25">
      <c r="A142" s="516"/>
      <c r="B142" s="295" t="s">
        <v>256</v>
      </c>
      <c r="C142" s="24">
        <v>2000000</v>
      </c>
      <c r="D142" s="517"/>
      <c r="E142" s="517"/>
      <c r="F142" s="517"/>
      <c r="G142" s="517"/>
    </row>
    <row r="143" spans="1:7" x14ac:dyDescent="0.25">
      <c r="A143" s="516"/>
      <c r="B143" s="295" t="s">
        <v>257</v>
      </c>
      <c r="C143" s="24">
        <v>2000000</v>
      </c>
      <c r="D143" s="517"/>
      <c r="E143" s="517"/>
      <c r="F143" s="517"/>
      <c r="G143" s="517"/>
    </row>
    <row r="144" spans="1:7" x14ac:dyDescent="0.25">
      <c r="A144" s="516"/>
      <c r="B144" s="295" t="s">
        <v>233</v>
      </c>
      <c r="C144" s="24">
        <v>2000000</v>
      </c>
      <c r="D144" s="517"/>
      <c r="E144" s="517"/>
      <c r="F144" s="517"/>
      <c r="G144" s="517"/>
    </row>
    <row r="145" spans="1:7" x14ac:dyDescent="0.25">
      <c r="A145" s="516"/>
      <c r="B145" s="295" t="s">
        <v>241</v>
      </c>
      <c r="C145" s="24">
        <v>2000000</v>
      </c>
      <c r="D145" s="517"/>
      <c r="E145" s="517"/>
      <c r="F145" s="517"/>
      <c r="G145" s="517"/>
    </row>
    <row r="146" spans="1:7" x14ac:dyDescent="0.25">
      <c r="A146" s="516"/>
      <c r="B146" s="295" t="s">
        <v>242</v>
      </c>
      <c r="C146" s="24">
        <v>2000000</v>
      </c>
      <c r="D146" s="517"/>
      <c r="E146" s="517"/>
      <c r="F146" s="517"/>
      <c r="G146" s="517"/>
    </row>
    <row r="147" spans="1:7" x14ac:dyDescent="0.25">
      <c r="A147" s="516"/>
      <c r="B147" s="295" t="s">
        <v>234</v>
      </c>
      <c r="C147" s="24">
        <v>2000000</v>
      </c>
      <c r="D147" s="517"/>
      <c r="E147" s="517"/>
      <c r="F147" s="517"/>
      <c r="G147" s="517"/>
    </row>
    <row r="148" spans="1:7" x14ac:dyDescent="0.25">
      <c r="A148" s="516"/>
      <c r="B148" s="295" t="s">
        <v>244</v>
      </c>
      <c r="C148" s="24">
        <v>2000000</v>
      </c>
      <c r="D148" s="517"/>
      <c r="E148" s="517"/>
      <c r="F148" s="517"/>
      <c r="G148" s="517"/>
    </row>
    <row r="149" spans="1:7" x14ac:dyDescent="0.25">
      <c r="A149" s="516"/>
      <c r="B149" s="295" t="s">
        <v>258</v>
      </c>
      <c r="C149" s="24">
        <v>2000000</v>
      </c>
      <c r="D149" s="517"/>
      <c r="E149" s="517"/>
      <c r="F149" s="517"/>
      <c r="G149" s="517"/>
    </row>
    <row r="150" spans="1:7" x14ac:dyDescent="0.25">
      <c r="A150" s="516"/>
      <c r="B150" s="295" t="s">
        <v>259</v>
      </c>
      <c r="C150" s="24">
        <v>2000000</v>
      </c>
      <c r="D150" s="517"/>
      <c r="E150" s="517"/>
      <c r="F150" s="517"/>
      <c r="G150" s="517"/>
    </row>
    <row r="151" spans="1:7" x14ac:dyDescent="0.25">
      <c r="A151" s="516"/>
      <c r="B151" s="295" t="s">
        <v>260</v>
      </c>
      <c r="C151" s="24">
        <v>2000000</v>
      </c>
      <c r="D151" s="517"/>
      <c r="E151" s="517"/>
      <c r="F151" s="517"/>
      <c r="G151" s="517"/>
    </row>
    <row r="152" spans="1:7" x14ac:dyDescent="0.25">
      <c r="A152" s="516"/>
      <c r="B152" s="295" t="s">
        <v>261</v>
      </c>
      <c r="C152" s="24">
        <v>2000000</v>
      </c>
      <c r="D152" s="517"/>
      <c r="E152" s="517"/>
      <c r="F152" s="517"/>
      <c r="G152" s="517"/>
    </row>
    <row r="153" spans="1:7" x14ac:dyDescent="0.25">
      <c r="A153" s="516"/>
      <c r="B153" s="295" t="s">
        <v>262</v>
      </c>
      <c r="C153" s="24">
        <v>2000000</v>
      </c>
      <c r="D153" s="517"/>
      <c r="E153" s="517"/>
      <c r="F153" s="517"/>
      <c r="G153" s="517"/>
    </row>
    <row r="154" spans="1:7" x14ac:dyDescent="0.25">
      <c r="A154" s="516"/>
      <c r="B154" s="295" t="s">
        <v>263</v>
      </c>
      <c r="C154" s="24">
        <v>2000000</v>
      </c>
      <c r="D154" s="517"/>
      <c r="E154" s="517"/>
      <c r="F154" s="517"/>
      <c r="G154" s="517"/>
    </row>
    <row r="155" spans="1:7" x14ac:dyDescent="0.25">
      <c r="A155" s="516"/>
      <c r="B155" s="295" t="s">
        <v>245</v>
      </c>
      <c r="C155" s="24">
        <v>2000000</v>
      </c>
      <c r="D155" s="517"/>
      <c r="E155" s="517"/>
      <c r="F155" s="517"/>
      <c r="G155" s="517"/>
    </row>
    <row r="156" spans="1:7" x14ac:dyDescent="0.25">
      <c r="A156" s="516"/>
      <c r="B156" s="295" t="s">
        <v>264</v>
      </c>
      <c r="C156" s="24">
        <v>2000000</v>
      </c>
      <c r="D156" s="517"/>
      <c r="E156" s="517"/>
      <c r="F156" s="517"/>
      <c r="G156" s="517"/>
    </row>
    <row r="157" spans="1:7" x14ac:dyDescent="0.25">
      <c r="A157" s="516"/>
      <c r="B157" s="295" t="s">
        <v>265</v>
      </c>
      <c r="C157" s="24">
        <v>2000000</v>
      </c>
      <c r="D157" s="517"/>
      <c r="E157" s="517"/>
      <c r="F157" s="517"/>
      <c r="G157" s="517"/>
    </row>
    <row r="158" spans="1:7" x14ac:dyDescent="0.25">
      <c r="A158" s="516"/>
      <c r="B158" s="295" t="s">
        <v>266</v>
      </c>
      <c r="C158" s="24">
        <v>2000000</v>
      </c>
      <c r="D158" s="517"/>
      <c r="E158" s="517"/>
      <c r="F158" s="517"/>
      <c r="G158" s="517"/>
    </row>
    <row r="159" spans="1:7" x14ac:dyDescent="0.25">
      <c r="A159" s="525" t="s">
        <v>288</v>
      </c>
      <c r="B159" s="25"/>
      <c r="C159" s="24"/>
      <c r="D159" s="517">
        <v>41122</v>
      </c>
      <c r="E159" s="517">
        <v>41183</v>
      </c>
      <c r="F159" s="517">
        <v>41214</v>
      </c>
      <c r="G159" s="517">
        <v>41456</v>
      </c>
    </row>
    <row r="160" spans="1:7" x14ac:dyDescent="0.25">
      <c r="A160" s="526"/>
      <c r="B160" s="295" t="s">
        <v>270</v>
      </c>
      <c r="C160" s="315">
        <v>22000000</v>
      </c>
      <c r="D160" s="517"/>
      <c r="E160" s="517"/>
      <c r="F160" s="517"/>
      <c r="G160" s="517"/>
    </row>
    <row r="161" spans="1:7" x14ac:dyDescent="0.25">
      <c r="A161" s="526"/>
      <c r="B161" s="295" t="s">
        <v>269</v>
      </c>
      <c r="C161" s="315">
        <v>22000000</v>
      </c>
      <c r="D161" s="517"/>
      <c r="E161" s="517"/>
      <c r="F161" s="517"/>
      <c r="G161" s="517"/>
    </row>
    <row r="162" spans="1:7" x14ac:dyDescent="0.25">
      <c r="A162" s="526"/>
      <c r="B162" s="295" t="s">
        <v>249</v>
      </c>
      <c r="C162" s="315">
        <v>22000000</v>
      </c>
      <c r="D162" s="517"/>
      <c r="E162" s="517"/>
      <c r="F162" s="517"/>
      <c r="G162" s="517"/>
    </row>
    <row r="163" spans="1:7" x14ac:dyDescent="0.25">
      <c r="A163" s="526"/>
      <c r="B163" s="295" t="s">
        <v>243</v>
      </c>
      <c r="C163" s="315">
        <v>22000000</v>
      </c>
      <c r="D163" s="517"/>
      <c r="E163" s="517"/>
      <c r="F163" s="517"/>
      <c r="G163" s="517"/>
    </row>
    <row r="164" spans="1:7" x14ac:dyDescent="0.25">
      <c r="A164" s="526"/>
      <c r="B164" s="295" t="s">
        <v>236</v>
      </c>
      <c r="C164" s="315">
        <v>22000000</v>
      </c>
      <c r="D164" s="517"/>
      <c r="E164" s="517"/>
      <c r="F164" s="517"/>
      <c r="G164" s="517"/>
    </row>
    <row r="165" spans="1:7" x14ac:dyDescent="0.25">
      <c r="A165" s="526"/>
      <c r="B165" s="295" t="s">
        <v>250</v>
      </c>
      <c r="C165" s="315">
        <v>22000000</v>
      </c>
      <c r="D165" s="517"/>
      <c r="E165" s="517"/>
      <c r="F165" s="517"/>
      <c r="G165" s="517"/>
    </row>
    <row r="166" spans="1:7" x14ac:dyDescent="0.25">
      <c r="A166" s="526"/>
      <c r="B166" s="295" t="s">
        <v>251</v>
      </c>
      <c r="C166" s="315">
        <v>22000000</v>
      </c>
      <c r="D166" s="517"/>
      <c r="E166" s="517"/>
      <c r="F166" s="517"/>
      <c r="G166" s="517"/>
    </row>
    <row r="167" spans="1:7" x14ac:dyDescent="0.25">
      <c r="A167" s="526"/>
      <c r="B167" s="295" t="s">
        <v>252</v>
      </c>
      <c r="C167" s="315">
        <v>22000000</v>
      </c>
      <c r="D167" s="517"/>
      <c r="E167" s="517"/>
      <c r="F167" s="517"/>
      <c r="G167" s="517"/>
    </row>
    <row r="168" spans="1:7" x14ac:dyDescent="0.25">
      <c r="A168" s="526"/>
      <c r="B168" s="295" t="s">
        <v>253</v>
      </c>
      <c r="C168" s="315">
        <v>22000000</v>
      </c>
      <c r="D168" s="517"/>
      <c r="E168" s="517"/>
      <c r="F168" s="517"/>
      <c r="G168" s="517"/>
    </row>
    <row r="169" spans="1:7" x14ac:dyDescent="0.25">
      <c r="A169" s="526"/>
      <c r="B169" s="295" t="s">
        <v>254</v>
      </c>
      <c r="C169" s="315">
        <v>22000000</v>
      </c>
      <c r="D169" s="517"/>
      <c r="E169" s="517"/>
      <c r="F169" s="517"/>
      <c r="G169" s="517"/>
    </row>
    <row r="170" spans="1:7" x14ac:dyDescent="0.25">
      <c r="A170" s="526"/>
      <c r="B170" s="295" t="s">
        <v>232</v>
      </c>
      <c r="C170" s="315">
        <v>22000000</v>
      </c>
      <c r="D170" s="517"/>
      <c r="E170" s="517"/>
      <c r="F170" s="517"/>
      <c r="G170" s="517"/>
    </row>
    <row r="171" spans="1:7" x14ac:dyDescent="0.25">
      <c r="A171" s="526"/>
      <c r="B171" s="295" t="s">
        <v>255</v>
      </c>
      <c r="C171" s="315">
        <v>22000000</v>
      </c>
      <c r="D171" s="517"/>
      <c r="E171" s="517"/>
      <c r="F171" s="517"/>
      <c r="G171" s="517"/>
    </row>
    <row r="172" spans="1:7" x14ac:dyDescent="0.25">
      <c r="A172" s="526"/>
      <c r="B172" s="295" t="s">
        <v>235</v>
      </c>
      <c r="C172" s="315">
        <v>22000000</v>
      </c>
      <c r="D172" s="517"/>
      <c r="E172" s="517"/>
      <c r="F172" s="517"/>
      <c r="G172" s="517"/>
    </row>
    <row r="173" spans="1:7" x14ac:dyDescent="0.25">
      <c r="A173" s="526"/>
      <c r="B173" s="295" t="s">
        <v>256</v>
      </c>
      <c r="C173" s="315">
        <v>22000000</v>
      </c>
      <c r="D173" s="517"/>
      <c r="E173" s="517"/>
      <c r="F173" s="517"/>
      <c r="G173" s="517"/>
    </row>
    <row r="174" spans="1:7" x14ac:dyDescent="0.25">
      <c r="A174" s="526"/>
      <c r="B174" s="295" t="s">
        <v>257</v>
      </c>
      <c r="C174" s="315">
        <v>22000000</v>
      </c>
      <c r="D174" s="517"/>
      <c r="E174" s="517"/>
      <c r="F174" s="517"/>
      <c r="G174" s="517"/>
    </row>
    <row r="175" spans="1:7" x14ac:dyDescent="0.25">
      <c r="A175" s="526"/>
      <c r="B175" s="295" t="s">
        <v>233</v>
      </c>
      <c r="C175" s="315">
        <v>22000000</v>
      </c>
      <c r="D175" s="517"/>
      <c r="E175" s="517"/>
      <c r="F175" s="517"/>
      <c r="G175" s="517"/>
    </row>
    <row r="176" spans="1:7" x14ac:dyDescent="0.25">
      <c r="A176" s="526"/>
      <c r="B176" s="295" t="s">
        <v>241</v>
      </c>
      <c r="C176" s="315">
        <v>22000000</v>
      </c>
      <c r="D176" s="517"/>
      <c r="E176" s="517"/>
      <c r="F176" s="517"/>
      <c r="G176" s="517"/>
    </row>
    <row r="177" spans="1:7" x14ac:dyDescent="0.25">
      <c r="A177" s="526"/>
      <c r="B177" s="295" t="s">
        <v>242</v>
      </c>
      <c r="C177" s="315">
        <v>22000000</v>
      </c>
      <c r="D177" s="517"/>
      <c r="E177" s="517"/>
      <c r="F177" s="517"/>
      <c r="G177" s="517"/>
    </row>
    <row r="178" spans="1:7" x14ac:dyDescent="0.25">
      <c r="A178" s="526"/>
      <c r="B178" s="295" t="s">
        <v>234</v>
      </c>
      <c r="C178" s="315">
        <v>22000000</v>
      </c>
      <c r="D178" s="517"/>
      <c r="E178" s="517"/>
      <c r="F178" s="517"/>
      <c r="G178" s="517"/>
    </row>
    <row r="179" spans="1:7" x14ac:dyDescent="0.25">
      <c r="A179" s="526"/>
      <c r="B179" s="295" t="s">
        <v>244</v>
      </c>
      <c r="C179" s="315">
        <v>22000000</v>
      </c>
      <c r="D179" s="517"/>
      <c r="E179" s="517"/>
      <c r="F179" s="517"/>
      <c r="G179" s="517"/>
    </row>
    <row r="180" spans="1:7" x14ac:dyDescent="0.25">
      <c r="A180" s="526"/>
      <c r="B180" s="295" t="s">
        <v>258</v>
      </c>
      <c r="C180" s="315">
        <v>22000000</v>
      </c>
      <c r="D180" s="517"/>
      <c r="E180" s="517"/>
      <c r="F180" s="517"/>
      <c r="G180" s="517"/>
    </row>
    <row r="181" spans="1:7" x14ac:dyDescent="0.25">
      <c r="A181" s="526"/>
      <c r="B181" s="295" t="s">
        <v>259</v>
      </c>
      <c r="C181" s="315">
        <v>22000000</v>
      </c>
      <c r="D181" s="517"/>
      <c r="E181" s="517"/>
      <c r="F181" s="517"/>
      <c r="G181" s="517"/>
    </row>
    <row r="182" spans="1:7" x14ac:dyDescent="0.25">
      <c r="A182" s="526"/>
      <c r="B182" s="295" t="s">
        <v>260</v>
      </c>
      <c r="C182" s="315">
        <v>22000000</v>
      </c>
      <c r="D182" s="517"/>
      <c r="E182" s="517"/>
      <c r="F182" s="517"/>
      <c r="G182" s="517"/>
    </row>
    <row r="183" spans="1:7" x14ac:dyDescent="0.25">
      <c r="A183" s="526"/>
      <c r="B183" s="295" t="s">
        <v>261</v>
      </c>
      <c r="C183" s="315">
        <v>22000000</v>
      </c>
      <c r="D183" s="517"/>
      <c r="E183" s="517"/>
      <c r="F183" s="517"/>
      <c r="G183" s="517"/>
    </row>
    <row r="184" spans="1:7" x14ac:dyDescent="0.25">
      <c r="A184" s="526"/>
      <c r="B184" s="295" t="s">
        <v>262</v>
      </c>
      <c r="C184" s="315">
        <v>22000000</v>
      </c>
      <c r="D184" s="517"/>
      <c r="E184" s="517"/>
      <c r="F184" s="517"/>
      <c r="G184" s="517"/>
    </row>
    <row r="185" spans="1:7" x14ac:dyDescent="0.25">
      <c r="A185" s="526"/>
      <c r="B185" s="295" t="s">
        <v>263</v>
      </c>
      <c r="C185" s="315">
        <v>22000000</v>
      </c>
      <c r="D185" s="517"/>
      <c r="E185" s="517"/>
      <c r="F185" s="517"/>
      <c r="G185" s="517"/>
    </row>
    <row r="186" spans="1:7" x14ac:dyDescent="0.25">
      <c r="A186" s="526"/>
      <c r="B186" s="295" t="s">
        <v>245</v>
      </c>
      <c r="C186" s="315">
        <v>22000000</v>
      </c>
      <c r="D186" s="517"/>
      <c r="E186" s="517"/>
      <c r="F186" s="517"/>
      <c r="G186" s="517"/>
    </row>
    <row r="187" spans="1:7" x14ac:dyDescent="0.25">
      <c r="A187" s="526"/>
      <c r="B187" s="295" t="s">
        <v>264</v>
      </c>
      <c r="C187" s="315">
        <v>22000000</v>
      </c>
      <c r="D187" s="517"/>
      <c r="E187" s="517"/>
      <c r="F187" s="517"/>
      <c r="G187" s="517"/>
    </row>
    <row r="188" spans="1:7" x14ac:dyDescent="0.25">
      <c r="A188" s="526"/>
      <c r="B188" s="295" t="s">
        <v>265</v>
      </c>
      <c r="C188" s="315">
        <v>22000000</v>
      </c>
      <c r="D188" s="517"/>
      <c r="E188" s="517"/>
      <c r="F188" s="517"/>
      <c r="G188" s="517"/>
    </row>
    <row r="189" spans="1:7" x14ac:dyDescent="0.25">
      <c r="A189" s="526"/>
      <c r="B189" s="295" t="s">
        <v>240</v>
      </c>
      <c r="C189" s="315">
        <v>29000000</v>
      </c>
      <c r="D189" s="517"/>
      <c r="E189" s="517"/>
      <c r="F189" s="517"/>
      <c r="G189" s="517"/>
    </row>
    <row r="190" spans="1:7" x14ac:dyDescent="0.25">
      <c r="A190" s="526"/>
      <c r="B190" s="295" t="s">
        <v>239</v>
      </c>
      <c r="C190" s="315">
        <v>29000000</v>
      </c>
      <c r="D190" s="517"/>
      <c r="E190" s="517"/>
      <c r="F190" s="517"/>
      <c r="G190" s="517"/>
    </row>
    <row r="191" spans="1:7" x14ac:dyDescent="0.25">
      <c r="A191" s="526"/>
      <c r="B191" s="295" t="s">
        <v>266</v>
      </c>
      <c r="C191" s="315">
        <v>22000000</v>
      </c>
      <c r="D191" s="517"/>
      <c r="E191" s="517"/>
      <c r="F191" s="517"/>
      <c r="G191" s="517"/>
    </row>
    <row r="192" spans="1:7" x14ac:dyDescent="0.25">
      <c r="A192" s="526"/>
      <c r="B192" s="295" t="s">
        <v>289</v>
      </c>
      <c r="C192" s="315">
        <v>22000000</v>
      </c>
      <c r="D192" s="517"/>
      <c r="E192" s="517"/>
      <c r="F192" s="517"/>
      <c r="G192" s="517"/>
    </row>
    <row r="193" spans="1:7" ht="12.75" customHeight="1" x14ac:dyDescent="0.25">
      <c r="A193" s="525" t="s">
        <v>290</v>
      </c>
      <c r="B193" s="25"/>
      <c r="C193" s="24"/>
      <c r="D193" s="517">
        <v>41030</v>
      </c>
      <c r="E193" s="517">
        <v>41091</v>
      </c>
      <c r="F193" s="517">
        <v>41153</v>
      </c>
      <c r="G193" s="517">
        <v>41579</v>
      </c>
    </row>
    <row r="194" spans="1:7" x14ac:dyDescent="0.25">
      <c r="A194" s="526"/>
      <c r="B194" s="295" t="s">
        <v>291</v>
      </c>
      <c r="C194" s="65">
        <v>35937500</v>
      </c>
      <c r="D194" s="517"/>
      <c r="E194" s="517"/>
      <c r="F194" s="517"/>
      <c r="G194" s="517"/>
    </row>
    <row r="195" spans="1:7" x14ac:dyDescent="0.25">
      <c r="A195" s="526"/>
      <c r="B195" s="295" t="s">
        <v>292</v>
      </c>
      <c r="C195" s="65">
        <v>87750000</v>
      </c>
      <c r="D195" s="517"/>
      <c r="E195" s="517"/>
      <c r="F195" s="517"/>
      <c r="G195" s="517"/>
    </row>
    <row r="196" spans="1:7" x14ac:dyDescent="0.25">
      <c r="A196" s="526"/>
      <c r="B196" s="295" t="s">
        <v>293</v>
      </c>
      <c r="C196" s="65">
        <f>C194*2</f>
        <v>71875000</v>
      </c>
      <c r="D196" s="517"/>
      <c r="E196" s="517"/>
      <c r="F196" s="517"/>
      <c r="G196" s="517"/>
    </row>
    <row r="197" spans="1:7" x14ac:dyDescent="0.25">
      <c r="A197" s="526"/>
      <c r="B197" s="295" t="s">
        <v>294</v>
      </c>
      <c r="C197" s="65">
        <f>C194</f>
        <v>35937500</v>
      </c>
      <c r="D197" s="517"/>
      <c r="E197" s="517"/>
      <c r="F197" s="517"/>
      <c r="G197" s="517"/>
    </row>
    <row r="198" spans="1:7" x14ac:dyDescent="0.25">
      <c r="A198" s="526"/>
      <c r="B198" s="295" t="s">
        <v>295</v>
      </c>
      <c r="C198" s="65">
        <f>C194</f>
        <v>35937500</v>
      </c>
      <c r="D198" s="517"/>
      <c r="E198" s="517"/>
      <c r="F198" s="517"/>
      <c r="G198" s="517"/>
    </row>
    <row r="199" spans="1:7" x14ac:dyDescent="0.25">
      <c r="A199" s="526"/>
      <c r="B199" s="295" t="s">
        <v>296</v>
      </c>
      <c r="C199" s="65">
        <f>C194*2</f>
        <v>71875000</v>
      </c>
      <c r="D199" s="517"/>
      <c r="E199" s="517"/>
      <c r="F199" s="517"/>
      <c r="G199" s="517"/>
    </row>
    <row r="200" spans="1:7" x14ac:dyDescent="0.25">
      <c r="A200" s="526"/>
      <c r="B200" s="295" t="s">
        <v>297</v>
      </c>
      <c r="C200" s="65">
        <f>C194</f>
        <v>35937500</v>
      </c>
      <c r="D200" s="517"/>
      <c r="E200" s="517"/>
      <c r="F200" s="517"/>
      <c r="G200" s="517"/>
    </row>
    <row r="201" spans="1:7" x14ac:dyDescent="0.25">
      <c r="A201" s="526"/>
      <c r="B201" s="295" t="s">
        <v>298</v>
      </c>
      <c r="C201" s="65">
        <f>C194*2</f>
        <v>71875000</v>
      </c>
      <c r="D201" s="517"/>
      <c r="E201" s="517"/>
      <c r="F201" s="517"/>
      <c r="G201" s="517"/>
    </row>
    <row r="202" spans="1:7" x14ac:dyDescent="0.25">
      <c r="A202" s="526"/>
      <c r="B202" s="295" t="s">
        <v>299</v>
      </c>
      <c r="C202" s="65">
        <f>C194*2</f>
        <v>71875000</v>
      </c>
      <c r="D202" s="517"/>
      <c r="E202" s="517"/>
      <c r="F202" s="517"/>
      <c r="G202" s="517"/>
    </row>
    <row r="203" spans="1:7" x14ac:dyDescent="0.25">
      <c r="A203" s="526"/>
      <c r="B203" s="295" t="s">
        <v>300</v>
      </c>
      <c r="C203" s="65">
        <f>C194</f>
        <v>35937500</v>
      </c>
      <c r="D203" s="517"/>
      <c r="E203" s="517"/>
      <c r="F203" s="517"/>
      <c r="G203" s="517"/>
    </row>
    <row r="204" spans="1:7" x14ac:dyDescent="0.25">
      <c r="A204" s="526"/>
      <c r="B204" s="295" t="s">
        <v>301</v>
      </c>
      <c r="C204" s="65">
        <f>C194</f>
        <v>35937500</v>
      </c>
      <c r="D204" s="517"/>
      <c r="E204" s="517"/>
      <c r="F204" s="517"/>
      <c r="G204" s="517"/>
    </row>
    <row r="205" spans="1:7" x14ac:dyDescent="0.25">
      <c r="A205" s="526"/>
      <c r="B205" s="295" t="s">
        <v>302</v>
      </c>
      <c r="C205" s="65">
        <f>C194</f>
        <v>35937500</v>
      </c>
      <c r="D205" s="517"/>
      <c r="E205" s="517"/>
      <c r="F205" s="517"/>
      <c r="G205" s="517"/>
    </row>
    <row r="206" spans="1:7" x14ac:dyDescent="0.25">
      <c r="A206" s="526"/>
      <c r="B206" s="295" t="s">
        <v>303</v>
      </c>
      <c r="C206" s="65">
        <f>C194*2</f>
        <v>71875000</v>
      </c>
      <c r="D206" s="517"/>
      <c r="E206" s="517"/>
      <c r="F206" s="517"/>
      <c r="G206" s="517"/>
    </row>
    <row r="207" spans="1:7" x14ac:dyDescent="0.25">
      <c r="A207" s="526"/>
      <c r="B207" s="295" t="s">
        <v>304</v>
      </c>
      <c r="C207" s="65">
        <f>C194*2</f>
        <v>71875000</v>
      </c>
      <c r="D207" s="517"/>
      <c r="E207" s="517"/>
      <c r="F207" s="517"/>
      <c r="G207" s="517"/>
    </row>
    <row r="208" spans="1:7" x14ac:dyDescent="0.25">
      <c r="A208" s="526"/>
      <c r="B208" s="295" t="s">
        <v>305</v>
      </c>
      <c r="C208" s="65">
        <f>C194*2</f>
        <v>71875000</v>
      </c>
      <c r="D208" s="517"/>
      <c r="E208" s="517"/>
      <c r="F208" s="517"/>
      <c r="G208" s="517"/>
    </row>
    <row r="209" spans="1:7" x14ac:dyDescent="0.25">
      <c r="A209" s="526"/>
      <c r="B209" s="295" t="s">
        <v>306</v>
      </c>
      <c r="C209" s="65">
        <f>C194*2</f>
        <v>71875000</v>
      </c>
      <c r="D209" s="517"/>
      <c r="E209" s="517"/>
      <c r="F209" s="517"/>
      <c r="G209" s="517"/>
    </row>
    <row r="210" spans="1:7" x14ac:dyDescent="0.25">
      <c r="A210" s="526"/>
      <c r="B210" s="295" t="s">
        <v>307</v>
      </c>
      <c r="C210" s="65">
        <f>C194*2</f>
        <v>71875000</v>
      </c>
      <c r="D210" s="517"/>
      <c r="E210" s="517"/>
      <c r="F210" s="517"/>
      <c r="G210" s="517"/>
    </row>
    <row r="211" spans="1:7" x14ac:dyDescent="0.25">
      <c r="A211" s="526"/>
      <c r="B211" s="295" t="s">
        <v>308</v>
      </c>
      <c r="C211" s="65">
        <f>C194*2</f>
        <v>71875000</v>
      </c>
      <c r="D211" s="517"/>
      <c r="E211" s="517"/>
      <c r="F211" s="517"/>
      <c r="G211" s="517"/>
    </row>
    <row r="212" spans="1:7" x14ac:dyDescent="0.25">
      <c r="A212" s="526"/>
      <c r="B212" s="295" t="s">
        <v>309</v>
      </c>
      <c r="C212" s="65">
        <f>C194</f>
        <v>35937500</v>
      </c>
      <c r="D212" s="517"/>
      <c r="E212" s="517"/>
      <c r="F212" s="517"/>
      <c r="G212" s="517"/>
    </row>
    <row r="213" spans="1:7" x14ac:dyDescent="0.25">
      <c r="A213" s="526"/>
      <c r="B213" s="295" t="s">
        <v>310</v>
      </c>
      <c r="C213" s="65">
        <f>C194</f>
        <v>35937500</v>
      </c>
      <c r="D213" s="517"/>
      <c r="E213" s="517"/>
      <c r="F213" s="517"/>
      <c r="G213" s="517"/>
    </row>
    <row r="214" spans="1:7" x14ac:dyDescent="0.25">
      <c r="A214" s="526"/>
      <c r="B214" s="295" t="s">
        <v>311</v>
      </c>
      <c r="C214" s="65">
        <f>C194</f>
        <v>35937500</v>
      </c>
      <c r="D214" s="517"/>
      <c r="E214" s="517"/>
      <c r="F214" s="517"/>
      <c r="G214" s="517"/>
    </row>
    <row r="215" spans="1:7" x14ac:dyDescent="0.25">
      <c r="A215" s="526"/>
      <c r="B215" s="295" t="s">
        <v>312</v>
      </c>
      <c r="C215" s="65">
        <f>C194*2</f>
        <v>71875000</v>
      </c>
      <c r="D215" s="517"/>
      <c r="E215" s="517"/>
      <c r="F215" s="517"/>
      <c r="G215" s="517"/>
    </row>
    <row r="216" spans="1:7" x14ac:dyDescent="0.25">
      <c r="A216" s="526"/>
      <c r="B216" s="295" t="s">
        <v>313</v>
      </c>
      <c r="C216" s="65">
        <f>C194</f>
        <v>35937500</v>
      </c>
      <c r="D216" s="517"/>
      <c r="E216" s="517"/>
      <c r="F216" s="517"/>
      <c r="G216" s="517"/>
    </row>
    <row r="217" spans="1:7" x14ac:dyDescent="0.25">
      <c r="A217" s="526"/>
      <c r="B217" s="295" t="s">
        <v>314</v>
      </c>
      <c r="C217" s="65">
        <f>C194</f>
        <v>35937500</v>
      </c>
      <c r="D217" s="517"/>
      <c r="E217" s="517"/>
      <c r="F217" s="517"/>
      <c r="G217" s="517"/>
    </row>
    <row r="218" spans="1:7" x14ac:dyDescent="0.25">
      <c r="A218" s="526"/>
      <c r="B218" s="295" t="s">
        <v>275</v>
      </c>
      <c r="C218" s="65">
        <f>C194*2</f>
        <v>71875000</v>
      </c>
      <c r="D218" s="517"/>
      <c r="E218" s="517"/>
      <c r="F218" s="517"/>
      <c r="G218" s="517"/>
    </row>
    <row r="219" spans="1:7" x14ac:dyDescent="0.25">
      <c r="A219" s="526"/>
      <c r="B219" s="295" t="s">
        <v>315</v>
      </c>
      <c r="C219" s="65">
        <f>C194*2</f>
        <v>71875000</v>
      </c>
      <c r="D219" s="517"/>
      <c r="E219" s="517"/>
      <c r="F219" s="517"/>
      <c r="G219" s="517"/>
    </row>
    <row r="220" spans="1:7" x14ac:dyDescent="0.25">
      <c r="A220" s="526"/>
      <c r="B220" s="295" t="s">
        <v>316</v>
      </c>
      <c r="C220" s="65">
        <f>C194</f>
        <v>35937500</v>
      </c>
      <c r="D220" s="517"/>
      <c r="E220" s="517"/>
      <c r="F220" s="517"/>
      <c r="G220" s="517"/>
    </row>
    <row r="221" spans="1:7" x14ac:dyDescent="0.25">
      <c r="A221" s="526"/>
      <c r="B221" s="295" t="s">
        <v>317</v>
      </c>
      <c r="C221" s="65">
        <f>C194</f>
        <v>35937500</v>
      </c>
      <c r="D221" s="517"/>
      <c r="E221" s="517"/>
      <c r="F221" s="517"/>
      <c r="G221" s="517"/>
    </row>
    <row r="222" spans="1:7" ht="25.5" x14ac:dyDescent="0.25">
      <c r="A222" s="526"/>
      <c r="B222" s="295" t="s">
        <v>318</v>
      </c>
      <c r="C222" s="65">
        <f>C194</f>
        <v>35937500</v>
      </c>
      <c r="D222" s="517"/>
      <c r="E222" s="517"/>
      <c r="F222" s="517"/>
      <c r="G222" s="517"/>
    </row>
    <row r="223" spans="1:7" x14ac:dyDescent="0.25">
      <c r="A223" s="526"/>
      <c r="B223" s="295" t="s">
        <v>319</v>
      </c>
      <c r="C223" s="65">
        <f>C194*3</f>
        <v>107812500</v>
      </c>
      <c r="D223" s="517"/>
      <c r="E223" s="517"/>
      <c r="F223" s="517"/>
      <c r="G223" s="517"/>
    </row>
    <row r="224" spans="1:7" ht="12.75" customHeight="1" x14ac:dyDescent="0.25">
      <c r="A224" s="525" t="s">
        <v>320</v>
      </c>
      <c r="B224" s="27"/>
      <c r="C224" s="65"/>
      <c r="D224" s="517">
        <v>40940</v>
      </c>
      <c r="E224" s="517">
        <v>41061</v>
      </c>
      <c r="F224" s="517">
        <v>41091</v>
      </c>
      <c r="G224" s="517">
        <v>41153</v>
      </c>
    </row>
    <row r="225" spans="1:7" x14ac:dyDescent="0.25">
      <c r="A225" s="526"/>
      <c r="B225" s="106" t="s">
        <v>321</v>
      </c>
      <c r="C225" s="65">
        <v>15000000</v>
      </c>
      <c r="D225" s="517"/>
      <c r="E225" s="517"/>
      <c r="F225" s="517"/>
      <c r="G225" s="517"/>
    </row>
    <row r="226" spans="1:7" x14ac:dyDescent="0.25">
      <c r="A226" s="526"/>
      <c r="B226" s="106" t="s">
        <v>322</v>
      </c>
      <c r="C226" s="65">
        <v>15000000</v>
      </c>
      <c r="D226" s="517"/>
      <c r="E226" s="517"/>
      <c r="F226" s="517"/>
      <c r="G226" s="517"/>
    </row>
    <row r="227" spans="1:7" x14ac:dyDescent="0.25">
      <c r="A227" s="526"/>
      <c r="B227" s="106" t="s">
        <v>323</v>
      </c>
      <c r="C227" s="65">
        <v>15000000</v>
      </c>
      <c r="D227" s="517"/>
      <c r="E227" s="517"/>
      <c r="F227" s="517"/>
      <c r="G227" s="517"/>
    </row>
    <row r="228" spans="1:7" x14ac:dyDescent="0.25">
      <c r="A228" s="526"/>
      <c r="B228" s="106" t="s">
        <v>258</v>
      </c>
      <c r="C228" s="65">
        <v>15000000</v>
      </c>
      <c r="D228" s="517"/>
      <c r="E228" s="517"/>
      <c r="F228" s="517"/>
      <c r="G228" s="517"/>
    </row>
    <row r="229" spans="1:7" x14ac:dyDescent="0.25">
      <c r="A229" s="526"/>
      <c r="B229" s="106" t="s">
        <v>260</v>
      </c>
      <c r="C229" s="65">
        <v>15000000</v>
      </c>
      <c r="D229" s="517"/>
      <c r="E229" s="517"/>
      <c r="F229" s="517"/>
      <c r="G229" s="517"/>
    </row>
    <row r="230" spans="1:7" x14ac:dyDescent="0.25">
      <c r="A230" s="526"/>
      <c r="B230" s="106" t="s">
        <v>251</v>
      </c>
      <c r="C230" s="65">
        <v>15000000</v>
      </c>
      <c r="D230" s="517"/>
      <c r="E230" s="517"/>
      <c r="F230" s="517"/>
      <c r="G230" s="517"/>
    </row>
    <row r="231" spans="1:7" x14ac:dyDescent="0.25">
      <c r="A231" s="526"/>
      <c r="B231" s="106" t="s">
        <v>262</v>
      </c>
      <c r="C231" s="65">
        <v>15000000</v>
      </c>
      <c r="D231" s="517"/>
      <c r="E231" s="517"/>
      <c r="F231" s="517"/>
      <c r="G231" s="517"/>
    </row>
    <row r="232" spans="1:7" x14ac:dyDescent="0.25">
      <c r="A232" s="526"/>
      <c r="B232" s="106" t="s">
        <v>234</v>
      </c>
      <c r="C232" s="65">
        <v>15000000</v>
      </c>
      <c r="D232" s="517"/>
      <c r="E232" s="517"/>
      <c r="F232" s="517"/>
      <c r="G232" s="517"/>
    </row>
    <row r="233" spans="1:7" x14ac:dyDescent="0.25">
      <c r="A233" s="526"/>
      <c r="B233" s="106" t="s">
        <v>256</v>
      </c>
      <c r="C233" s="65">
        <v>15000000</v>
      </c>
      <c r="D233" s="517"/>
      <c r="E233" s="517"/>
      <c r="F233" s="517"/>
      <c r="G233" s="517"/>
    </row>
    <row r="234" spans="1:7" x14ac:dyDescent="0.25">
      <c r="A234" s="526"/>
      <c r="B234" s="106" t="s">
        <v>241</v>
      </c>
      <c r="C234" s="65">
        <v>15000000</v>
      </c>
      <c r="D234" s="517"/>
      <c r="E234" s="517"/>
      <c r="F234" s="517"/>
      <c r="G234" s="517"/>
    </row>
    <row r="235" spans="1:7" x14ac:dyDescent="0.25">
      <c r="A235" s="526"/>
      <c r="B235" s="106" t="s">
        <v>257</v>
      </c>
      <c r="C235" s="65">
        <v>15000000</v>
      </c>
      <c r="D235" s="517"/>
      <c r="E235" s="517"/>
      <c r="F235" s="517"/>
      <c r="G235" s="517"/>
    </row>
    <row r="236" spans="1:7" x14ac:dyDescent="0.25">
      <c r="A236" s="526"/>
      <c r="B236" s="106" t="s">
        <v>253</v>
      </c>
      <c r="C236" s="65">
        <v>15000000</v>
      </c>
      <c r="D236" s="517"/>
      <c r="E236" s="517"/>
      <c r="F236" s="517"/>
      <c r="G236" s="517"/>
    </row>
    <row r="237" spans="1:7" x14ac:dyDescent="0.25">
      <c r="A237" s="526"/>
      <c r="B237" s="106" t="s">
        <v>270</v>
      </c>
      <c r="C237" s="65">
        <v>15000000</v>
      </c>
      <c r="D237" s="517"/>
      <c r="E237" s="517"/>
      <c r="F237" s="517"/>
      <c r="G237" s="517"/>
    </row>
    <row r="238" spans="1:7" x14ac:dyDescent="0.25">
      <c r="A238" s="526"/>
      <c r="B238" s="106" t="s">
        <v>250</v>
      </c>
      <c r="C238" s="65">
        <v>15000000</v>
      </c>
      <c r="D238" s="517"/>
      <c r="E238" s="517"/>
      <c r="F238" s="517"/>
      <c r="G238" s="517"/>
    </row>
    <row r="239" spans="1:7" x14ac:dyDescent="0.25">
      <c r="A239" s="526"/>
      <c r="B239" s="106" t="s">
        <v>265</v>
      </c>
      <c r="C239" s="65">
        <v>15000000</v>
      </c>
      <c r="D239" s="517"/>
      <c r="E239" s="517"/>
      <c r="F239" s="517"/>
      <c r="G239" s="517"/>
    </row>
  </sheetData>
  <mergeCells count="65">
    <mergeCell ref="A224:A239"/>
    <mergeCell ref="D224:D239"/>
    <mergeCell ref="E224:E239"/>
    <mergeCell ref="F224:F239"/>
    <mergeCell ref="G224:G239"/>
    <mergeCell ref="D193:D223"/>
    <mergeCell ref="E193:E223"/>
    <mergeCell ref="F193:F223"/>
    <mergeCell ref="G193:G223"/>
    <mergeCell ref="A159:A192"/>
    <mergeCell ref="D159:D192"/>
    <mergeCell ref="E159:E192"/>
    <mergeCell ref="F159:F192"/>
    <mergeCell ref="G159:G192"/>
    <mergeCell ref="A193:A223"/>
    <mergeCell ref="A116:A127"/>
    <mergeCell ref="D116:D127"/>
    <mergeCell ref="E116:E127"/>
    <mergeCell ref="F116:F127"/>
    <mergeCell ref="G116:G127"/>
    <mergeCell ref="A128:A158"/>
    <mergeCell ref="D128:D158"/>
    <mergeCell ref="E128:E158"/>
    <mergeCell ref="F128:F158"/>
    <mergeCell ref="G128:G158"/>
    <mergeCell ref="A105:A114"/>
    <mergeCell ref="D105:D114"/>
    <mergeCell ref="E105:E114"/>
    <mergeCell ref="F105:F114"/>
    <mergeCell ref="G105:G114"/>
    <mergeCell ref="A72:A103"/>
    <mergeCell ref="D72:D103"/>
    <mergeCell ref="E72:E103"/>
    <mergeCell ref="F72:F103"/>
    <mergeCell ref="G72:G103"/>
    <mergeCell ref="A30:A58"/>
    <mergeCell ref="D30:D58"/>
    <mergeCell ref="E30:E58"/>
    <mergeCell ref="F30:F58"/>
    <mergeCell ref="G30:G58"/>
    <mergeCell ref="A59:A71"/>
    <mergeCell ref="D59:D71"/>
    <mergeCell ref="E59:E71"/>
    <mergeCell ref="F59:F71"/>
    <mergeCell ref="G59:G71"/>
    <mergeCell ref="A18:A29"/>
    <mergeCell ref="D18:D29"/>
    <mergeCell ref="E18:E29"/>
    <mergeCell ref="F18:F29"/>
    <mergeCell ref="G18:G29"/>
    <mergeCell ref="A2:G2"/>
    <mergeCell ref="A3:G3"/>
    <mergeCell ref="A4:G4"/>
    <mergeCell ref="B6:D6"/>
    <mergeCell ref="E6:G6"/>
    <mergeCell ref="A10:A17"/>
    <mergeCell ref="D11:D15"/>
    <mergeCell ref="E11:E15"/>
    <mergeCell ref="F11:F15"/>
    <mergeCell ref="G11:G15"/>
    <mergeCell ref="C16:C17"/>
    <mergeCell ref="D16:D17"/>
    <mergeCell ref="E16:E17"/>
    <mergeCell ref="F16:F17"/>
    <mergeCell ref="G16:G17"/>
  </mergeCells>
  <pageMargins left="0.51181102362204722" right="0.51181102362204722" top="0.55118110236220474" bottom="0.55118110236220474" header="0.31496062992125984" footer="0.31496062992125984"/>
  <pageSetup scale="80" orientation="landscape"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2:G33"/>
  <sheetViews>
    <sheetView workbookViewId="0">
      <selection activeCell="I19" sqref="I19"/>
    </sheetView>
  </sheetViews>
  <sheetFormatPr baseColWidth="10" defaultRowHeight="12.75" x14ac:dyDescent="0.25"/>
  <cols>
    <col min="1" max="1" width="63.7109375" style="4" customWidth="1"/>
    <col min="2" max="2" width="20.7109375" style="5" customWidth="1"/>
    <col min="3" max="3" width="18.7109375" style="39" customWidth="1"/>
    <col min="4" max="4" width="13.7109375" style="4" customWidth="1"/>
    <col min="5" max="5" width="13.7109375" style="7" customWidth="1"/>
    <col min="6" max="7" width="13.7109375" style="4" customWidth="1"/>
    <col min="8" max="228" width="11.42578125" style="4"/>
    <col min="229" max="229" width="62.85546875" style="4" customWidth="1"/>
    <col min="230" max="230" width="22.28515625" style="4" customWidth="1"/>
    <col min="231" max="231" width="18.140625" style="4" customWidth="1"/>
    <col min="232" max="232" width="16.85546875" style="4" customWidth="1"/>
    <col min="233" max="233" width="13.42578125" style="4" customWidth="1"/>
    <col min="234" max="234" width="11.7109375" style="4" customWidth="1"/>
    <col min="235" max="235" width="13" style="4" customWidth="1"/>
    <col min="236" max="236" width="13.42578125" style="4" bestFit="1" customWidth="1"/>
    <col min="237" max="484" width="11.42578125" style="4"/>
    <col min="485" max="485" width="62.85546875" style="4" customWidth="1"/>
    <col min="486" max="486" width="22.28515625" style="4" customWidth="1"/>
    <col min="487" max="487" width="18.140625" style="4" customWidth="1"/>
    <col min="488" max="488" width="16.85546875" style="4" customWidth="1"/>
    <col min="489" max="489" width="13.42578125" style="4" customWidth="1"/>
    <col min="490" max="490" width="11.7109375" style="4" customWidth="1"/>
    <col min="491" max="491" width="13" style="4" customWidth="1"/>
    <col min="492" max="492" width="13.42578125" style="4" bestFit="1" customWidth="1"/>
    <col min="493" max="740" width="11.42578125" style="4"/>
    <col min="741" max="741" width="62.85546875" style="4" customWidth="1"/>
    <col min="742" max="742" width="22.28515625" style="4" customWidth="1"/>
    <col min="743" max="743" width="18.140625" style="4" customWidth="1"/>
    <col min="744" max="744" width="16.85546875" style="4" customWidth="1"/>
    <col min="745" max="745" width="13.42578125" style="4" customWidth="1"/>
    <col min="746" max="746" width="11.7109375" style="4" customWidth="1"/>
    <col min="747" max="747" width="13" style="4" customWidth="1"/>
    <col min="748" max="748" width="13.42578125" style="4" bestFit="1" customWidth="1"/>
    <col min="749" max="996" width="11.42578125" style="4"/>
    <col min="997" max="997" width="62.85546875" style="4" customWidth="1"/>
    <col min="998" max="998" width="22.28515625" style="4" customWidth="1"/>
    <col min="999" max="999" width="18.140625" style="4" customWidth="1"/>
    <col min="1000" max="1000" width="16.85546875" style="4" customWidth="1"/>
    <col min="1001" max="1001" width="13.42578125" style="4" customWidth="1"/>
    <col min="1002" max="1002" width="11.7109375" style="4" customWidth="1"/>
    <col min="1003" max="1003" width="13" style="4" customWidth="1"/>
    <col min="1004" max="1004" width="13.42578125" style="4" bestFit="1" customWidth="1"/>
    <col min="1005" max="1252" width="11.42578125" style="4"/>
    <col min="1253" max="1253" width="62.85546875" style="4" customWidth="1"/>
    <col min="1254" max="1254" width="22.28515625" style="4" customWidth="1"/>
    <col min="1255" max="1255" width="18.140625" style="4" customWidth="1"/>
    <col min="1256" max="1256" width="16.85546875" style="4" customWidth="1"/>
    <col min="1257" max="1257" width="13.42578125" style="4" customWidth="1"/>
    <col min="1258" max="1258" width="11.7109375" style="4" customWidth="1"/>
    <col min="1259" max="1259" width="13" style="4" customWidth="1"/>
    <col min="1260" max="1260" width="13.42578125" style="4" bestFit="1" customWidth="1"/>
    <col min="1261" max="1508" width="11.42578125" style="4"/>
    <col min="1509" max="1509" width="62.85546875" style="4" customWidth="1"/>
    <col min="1510" max="1510" width="22.28515625" style="4" customWidth="1"/>
    <col min="1511" max="1511" width="18.140625" style="4" customWidth="1"/>
    <col min="1512" max="1512" width="16.85546875" style="4" customWidth="1"/>
    <col min="1513" max="1513" width="13.42578125" style="4" customWidth="1"/>
    <col min="1514" max="1514" width="11.7109375" style="4" customWidth="1"/>
    <col min="1515" max="1515" width="13" style="4" customWidth="1"/>
    <col min="1516" max="1516" width="13.42578125" style="4" bestFit="1" customWidth="1"/>
    <col min="1517" max="1764" width="11.42578125" style="4"/>
    <col min="1765" max="1765" width="62.85546875" style="4" customWidth="1"/>
    <col min="1766" max="1766" width="22.28515625" style="4" customWidth="1"/>
    <col min="1767" max="1767" width="18.140625" style="4" customWidth="1"/>
    <col min="1768" max="1768" width="16.85546875" style="4" customWidth="1"/>
    <col min="1769" max="1769" width="13.42578125" style="4" customWidth="1"/>
    <col min="1770" max="1770" width="11.7109375" style="4" customWidth="1"/>
    <col min="1771" max="1771" width="13" style="4" customWidth="1"/>
    <col min="1772" max="1772" width="13.42578125" style="4" bestFit="1" customWidth="1"/>
    <col min="1773" max="2020" width="11.42578125" style="4"/>
    <col min="2021" max="2021" width="62.85546875" style="4" customWidth="1"/>
    <col min="2022" max="2022" width="22.28515625" style="4" customWidth="1"/>
    <col min="2023" max="2023" width="18.140625" style="4" customWidth="1"/>
    <col min="2024" max="2024" width="16.85546875" style="4" customWidth="1"/>
    <col min="2025" max="2025" width="13.42578125" style="4" customWidth="1"/>
    <col min="2026" max="2026" width="11.7109375" style="4" customWidth="1"/>
    <col min="2027" max="2027" width="13" style="4" customWidth="1"/>
    <col min="2028" max="2028" width="13.42578125" style="4" bestFit="1" customWidth="1"/>
    <col min="2029" max="2276" width="11.42578125" style="4"/>
    <col min="2277" max="2277" width="62.85546875" style="4" customWidth="1"/>
    <col min="2278" max="2278" width="22.28515625" style="4" customWidth="1"/>
    <col min="2279" max="2279" width="18.140625" style="4" customWidth="1"/>
    <col min="2280" max="2280" width="16.85546875" style="4" customWidth="1"/>
    <col min="2281" max="2281" width="13.42578125" style="4" customWidth="1"/>
    <col min="2282" max="2282" width="11.7109375" style="4" customWidth="1"/>
    <col min="2283" max="2283" width="13" style="4" customWidth="1"/>
    <col min="2284" max="2284" width="13.42578125" style="4" bestFit="1" customWidth="1"/>
    <col min="2285" max="2532" width="11.42578125" style="4"/>
    <col min="2533" max="2533" width="62.85546875" style="4" customWidth="1"/>
    <col min="2534" max="2534" width="22.28515625" style="4" customWidth="1"/>
    <col min="2535" max="2535" width="18.140625" style="4" customWidth="1"/>
    <col min="2536" max="2536" width="16.85546875" style="4" customWidth="1"/>
    <col min="2537" max="2537" width="13.42578125" style="4" customWidth="1"/>
    <col min="2538" max="2538" width="11.7109375" style="4" customWidth="1"/>
    <col min="2539" max="2539" width="13" style="4" customWidth="1"/>
    <col min="2540" max="2540" width="13.42578125" style="4" bestFit="1" customWidth="1"/>
    <col min="2541" max="2788" width="11.42578125" style="4"/>
    <col min="2789" max="2789" width="62.85546875" style="4" customWidth="1"/>
    <col min="2790" max="2790" width="22.28515625" style="4" customWidth="1"/>
    <col min="2791" max="2791" width="18.140625" style="4" customWidth="1"/>
    <col min="2792" max="2792" width="16.85546875" style="4" customWidth="1"/>
    <col min="2793" max="2793" width="13.42578125" style="4" customWidth="1"/>
    <col min="2794" max="2794" width="11.7109375" style="4" customWidth="1"/>
    <col min="2795" max="2795" width="13" style="4" customWidth="1"/>
    <col min="2796" max="2796" width="13.42578125" style="4" bestFit="1" customWidth="1"/>
    <col min="2797" max="3044" width="11.42578125" style="4"/>
    <col min="3045" max="3045" width="62.85546875" style="4" customWidth="1"/>
    <col min="3046" max="3046" width="22.28515625" style="4" customWidth="1"/>
    <col min="3047" max="3047" width="18.140625" style="4" customWidth="1"/>
    <col min="3048" max="3048" width="16.85546875" style="4" customWidth="1"/>
    <col min="3049" max="3049" width="13.42578125" style="4" customWidth="1"/>
    <col min="3050" max="3050" width="11.7109375" style="4" customWidth="1"/>
    <col min="3051" max="3051" width="13" style="4" customWidth="1"/>
    <col min="3052" max="3052" width="13.42578125" style="4" bestFit="1" customWidth="1"/>
    <col min="3053" max="3300" width="11.42578125" style="4"/>
    <col min="3301" max="3301" width="62.85546875" style="4" customWidth="1"/>
    <col min="3302" max="3302" width="22.28515625" style="4" customWidth="1"/>
    <col min="3303" max="3303" width="18.140625" style="4" customWidth="1"/>
    <col min="3304" max="3304" width="16.85546875" style="4" customWidth="1"/>
    <col min="3305" max="3305" width="13.42578125" style="4" customWidth="1"/>
    <col min="3306" max="3306" width="11.7109375" style="4" customWidth="1"/>
    <col min="3307" max="3307" width="13" style="4" customWidth="1"/>
    <col min="3308" max="3308" width="13.42578125" style="4" bestFit="1" customWidth="1"/>
    <col min="3309" max="3556" width="11.42578125" style="4"/>
    <col min="3557" max="3557" width="62.85546875" style="4" customWidth="1"/>
    <col min="3558" max="3558" width="22.28515625" style="4" customWidth="1"/>
    <col min="3559" max="3559" width="18.140625" style="4" customWidth="1"/>
    <col min="3560" max="3560" width="16.85546875" style="4" customWidth="1"/>
    <col min="3561" max="3561" width="13.42578125" style="4" customWidth="1"/>
    <col min="3562" max="3562" width="11.7109375" style="4" customWidth="1"/>
    <col min="3563" max="3563" width="13" style="4" customWidth="1"/>
    <col min="3564" max="3564" width="13.42578125" style="4" bestFit="1" customWidth="1"/>
    <col min="3565" max="3812" width="11.42578125" style="4"/>
    <col min="3813" max="3813" width="62.85546875" style="4" customWidth="1"/>
    <col min="3814" max="3814" width="22.28515625" style="4" customWidth="1"/>
    <col min="3815" max="3815" width="18.140625" style="4" customWidth="1"/>
    <col min="3816" max="3816" width="16.85546875" style="4" customWidth="1"/>
    <col min="3817" max="3817" width="13.42578125" style="4" customWidth="1"/>
    <col min="3818" max="3818" width="11.7109375" style="4" customWidth="1"/>
    <col min="3819" max="3819" width="13" style="4" customWidth="1"/>
    <col min="3820" max="3820" width="13.42578125" style="4" bestFit="1" customWidth="1"/>
    <col min="3821" max="4068" width="11.42578125" style="4"/>
    <col min="4069" max="4069" width="62.85546875" style="4" customWidth="1"/>
    <col min="4070" max="4070" width="22.28515625" style="4" customWidth="1"/>
    <col min="4071" max="4071" width="18.140625" style="4" customWidth="1"/>
    <col min="4072" max="4072" width="16.85546875" style="4" customWidth="1"/>
    <col min="4073" max="4073" width="13.42578125" style="4" customWidth="1"/>
    <col min="4074" max="4074" width="11.7109375" style="4" customWidth="1"/>
    <col min="4075" max="4075" width="13" style="4" customWidth="1"/>
    <col min="4076" max="4076" width="13.42578125" style="4" bestFit="1" customWidth="1"/>
    <col min="4077" max="4324" width="11.42578125" style="4"/>
    <col min="4325" max="4325" width="62.85546875" style="4" customWidth="1"/>
    <col min="4326" max="4326" width="22.28515625" style="4" customWidth="1"/>
    <col min="4327" max="4327" width="18.140625" style="4" customWidth="1"/>
    <col min="4328" max="4328" width="16.85546875" style="4" customWidth="1"/>
    <col min="4329" max="4329" width="13.42578125" style="4" customWidth="1"/>
    <col min="4330" max="4330" width="11.7109375" style="4" customWidth="1"/>
    <col min="4331" max="4331" width="13" style="4" customWidth="1"/>
    <col min="4332" max="4332" width="13.42578125" style="4" bestFit="1" customWidth="1"/>
    <col min="4333" max="4580" width="11.42578125" style="4"/>
    <col min="4581" max="4581" width="62.85546875" style="4" customWidth="1"/>
    <col min="4582" max="4582" width="22.28515625" style="4" customWidth="1"/>
    <col min="4583" max="4583" width="18.140625" style="4" customWidth="1"/>
    <col min="4584" max="4584" width="16.85546875" style="4" customWidth="1"/>
    <col min="4585" max="4585" width="13.42578125" style="4" customWidth="1"/>
    <col min="4586" max="4586" width="11.7109375" style="4" customWidth="1"/>
    <col min="4587" max="4587" width="13" style="4" customWidth="1"/>
    <col min="4588" max="4588" width="13.42578125" style="4" bestFit="1" customWidth="1"/>
    <col min="4589" max="4836" width="11.42578125" style="4"/>
    <col min="4837" max="4837" width="62.85546875" style="4" customWidth="1"/>
    <col min="4838" max="4838" width="22.28515625" style="4" customWidth="1"/>
    <col min="4839" max="4839" width="18.140625" style="4" customWidth="1"/>
    <col min="4840" max="4840" width="16.85546875" style="4" customWidth="1"/>
    <col min="4841" max="4841" width="13.42578125" style="4" customWidth="1"/>
    <col min="4842" max="4842" width="11.7109375" style="4" customWidth="1"/>
    <col min="4843" max="4843" width="13" style="4" customWidth="1"/>
    <col min="4844" max="4844" width="13.42578125" style="4" bestFit="1" customWidth="1"/>
    <col min="4845" max="5092" width="11.42578125" style="4"/>
    <col min="5093" max="5093" width="62.85546875" style="4" customWidth="1"/>
    <col min="5094" max="5094" width="22.28515625" style="4" customWidth="1"/>
    <col min="5095" max="5095" width="18.140625" style="4" customWidth="1"/>
    <col min="5096" max="5096" width="16.85546875" style="4" customWidth="1"/>
    <col min="5097" max="5097" width="13.42578125" style="4" customWidth="1"/>
    <col min="5098" max="5098" width="11.7109375" style="4" customWidth="1"/>
    <col min="5099" max="5099" width="13" style="4" customWidth="1"/>
    <col min="5100" max="5100" width="13.42578125" style="4" bestFit="1" customWidth="1"/>
    <col min="5101" max="5348" width="11.42578125" style="4"/>
    <col min="5349" max="5349" width="62.85546875" style="4" customWidth="1"/>
    <col min="5350" max="5350" width="22.28515625" style="4" customWidth="1"/>
    <col min="5351" max="5351" width="18.140625" style="4" customWidth="1"/>
    <col min="5352" max="5352" width="16.85546875" style="4" customWidth="1"/>
    <col min="5353" max="5353" width="13.42578125" style="4" customWidth="1"/>
    <col min="5354" max="5354" width="11.7109375" style="4" customWidth="1"/>
    <col min="5355" max="5355" width="13" style="4" customWidth="1"/>
    <col min="5356" max="5356" width="13.42578125" style="4" bestFit="1" customWidth="1"/>
    <col min="5357" max="5604" width="11.42578125" style="4"/>
    <col min="5605" max="5605" width="62.85546875" style="4" customWidth="1"/>
    <col min="5606" max="5606" width="22.28515625" style="4" customWidth="1"/>
    <col min="5607" max="5607" width="18.140625" style="4" customWidth="1"/>
    <col min="5608" max="5608" width="16.85546875" style="4" customWidth="1"/>
    <col min="5609" max="5609" width="13.42578125" style="4" customWidth="1"/>
    <col min="5610" max="5610" width="11.7109375" style="4" customWidth="1"/>
    <col min="5611" max="5611" width="13" style="4" customWidth="1"/>
    <col min="5612" max="5612" width="13.42578125" style="4" bestFit="1" customWidth="1"/>
    <col min="5613" max="5860" width="11.42578125" style="4"/>
    <col min="5861" max="5861" width="62.85546875" style="4" customWidth="1"/>
    <col min="5862" max="5862" width="22.28515625" style="4" customWidth="1"/>
    <col min="5863" max="5863" width="18.140625" style="4" customWidth="1"/>
    <col min="5864" max="5864" width="16.85546875" style="4" customWidth="1"/>
    <col min="5865" max="5865" width="13.42578125" style="4" customWidth="1"/>
    <col min="5866" max="5866" width="11.7109375" style="4" customWidth="1"/>
    <col min="5867" max="5867" width="13" style="4" customWidth="1"/>
    <col min="5868" max="5868" width="13.42578125" style="4" bestFit="1" customWidth="1"/>
    <col min="5869" max="6116" width="11.42578125" style="4"/>
    <col min="6117" max="6117" width="62.85546875" style="4" customWidth="1"/>
    <col min="6118" max="6118" width="22.28515625" style="4" customWidth="1"/>
    <col min="6119" max="6119" width="18.140625" style="4" customWidth="1"/>
    <col min="6120" max="6120" width="16.85546875" style="4" customWidth="1"/>
    <col min="6121" max="6121" width="13.42578125" style="4" customWidth="1"/>
    <col min="6122" max="6122" width="11.7109375" style="4" customWidth="1"/>
    <col min="6123" max="6123" width="13" style="4" customWidth="1"/>
    <col min="6124" max="6124" width="13.42578125" style="4" bestFit="1" customWidth="1"/>
    <col min="6125" max="6372" width="11.42578125" style="4"/>
    <col min="6373" max="6373" width="62.85546875" style="4" customWidth="1"/>
    <col min="6374" max="6374" width="22.28515625" style="4" customWidth="1"/>
    <col min="6375" max="6375" width="18.140625" style="4" customWidth="1"/>
    <col min="6376" max="6376" width="16.85546875" style="4" customWidth="1"/>
    <col min="6377" max="6377" width="13.42578125" style="4" customWidth="1"/>
    <col min="6378" max="6378" width="11.7109375" style="4" customWidth="1"/>
    <col min="6379" max="6379" width="13" style="4" customWidth="1"/>
    <col min="6380" max="6380" width="13.42578125" style="4" bestFit="1" customWidth="1"/>
    <col min="6381" max="6628" width="11.42578125" style="4"/>
    <col min="6629" max="6629" width="62.85546875" style="4" customWidth="1"/>
    <col min="6630" max="6630" width="22.28515625" style="4" customWidth="1"/>
    <col min="6631" max="6631" width="18.140625" style="4" customWidth="1"/>
    <col min="6632" max="6632" width="16.85546875" style="4" customWidth="1"/>
    <col min="6633" max="6633" width="13.42578125" style="4" customWidth="1"/>
    <col min="6634" max="6634" width="11.7109375" style="4" customWidth="1"/>
    <col min="6635" max="6635" width="13" style="4" customWidth="1"/>
    <col min="6636" max="6636" width="13.42578125" style="4" bestFit="1" customWidth="1"/>
    <col min="6637" max="6884" width="11.42578125" style="4"/>
    <col min="6885" max="6885" width="62.85546875" style="4" customWidth="1"/>
    <col min="6886" max="6886" width="22.28515625" style="4" customWidth="1"/>
    <col min="6887" max="6887" width="18.140625" style="4" customWidth="1"/>
    <col min="6888" max="6888" width="16.85546875" style="4" customWidth="1"/>
    <col min="6889" max="6889" width="13.42578125" style="4" customWidth="1"/>
    <col min="6890" max="6890" width="11.7109375" style="4" customWidth="1"/>
    <col min="6891" max="6891" width="13" style="4" customWidth="1"/>
    <col min="6892" max="6892" width="13.42578125" style="4" bestFit="1" customWidth="1"/>
    <col min="6893" max="7140" width="11.42578125" style="4"/>
    <col min="7141" max="7141" width="62.85546875" style="4" customWidth="1"/>
    <col min="7142" max="7142" width="22.28515625" style="4" customWidth="1"/>
    <col min="7143" max="7143" width="18.140625" style="4" customWidth="1"/>
    <col min="7144" max="7144" width="16.85546875" style="4" customWidth="1"/>
    <col min="7145" max="7145" width="13.42578125" style="4" customWidth="1"/>
    <col min="7146" max="7146" width="11.7109375" style="4" customWidth="1"/>
    <col min="7147" max="7147" width="13" style="4" customWidth="1"/>
    <col min="7148" max="7148" width="13.42578125" style="4" bestFit="1" customWidth="1"/>
    <col min="7149" max="7396" width="11.42578125" style="4"/>
    <col min="7397" max="7397" width="62.85546875" style="4" customWidth="1"/>
    <col min="7398" max="7398" width="22.28515625" style="4" customWidth="1"/>
    <col min="7399" max="7399" width="18.140625" style="4" customWidth="1"/>
    <col min="7400" max="7400" width="16.85546875" style="4" customWidth="1"/>
    <col min="7401" max="7401" width="13.42578125" style="4" customWidth="1"/>
    <col min="7402" max="7402" width="11.7109375" style="4" customWidth="1"/>
    <col min="7403" max="7403" width="13" style="4" customWidth="1"/>
    <col min="7404" max="7404" width="13.42578125" style="4" bestFit="1" customWidth="1"/>
    <col min="7405" max="7652" width="11.42578125" style="4"/>
    <col min="7653" max="7653" width="62.85546875" style="4" customWidth="1"/>
    <col min="7654" max="7654" width="22.28515625" style="4" customWidth="1"/>
    <col min="7655" max="7655" width="18.140625" style="4" customWidth="1"/>
    <col min="7656" max="7656" width="16.85546875" style="4" customWidth="1"/>
    <col min="7657" max="7657" width="13.42578125" style="4" customWidth="1"/>
    <col min="7658" max="7658" width="11.7109375" style="4" customWidth="1"/>
    <col min="7659" max="7659" width="13" style="4" customWidth="1"/>
    <col min="7660" max="7660" width="13.42578125" style="4" bestFit="1" customWidth="1"/>
    <col min="7661" max="7908" width="11.42578125" style="4"/>
    <col min="7909" max="7909" width="62.85546875" style="4" customWidth="1"/>
    <col min="7910" max="7910" width="22.28515625" style="4" customWidth="1"/>
    <col min="7911" max="7911" width="18.140625" style="4" customWidth="1"/>
    <col min="7912" max="7912" width="16.85546875" style="4" customWidth="1"/>
    <col min="7913" max="7913" width="13.42578125" style="4" customWidth="1"/>
    <col min="7914" max="7914" width="11.7109375" style="4" customWidth="1"/>
    <col min="7915" max="7915" width="13" style="4" customWidth="1"/>
    <col min="7916" max="7916" width="13.42578125" style="4" bestFit="1" customWidth="1"/>
    <col min="7917" max="8164" width="11.42578125" style="4"/>
    <col min="8165" max="8165" width="62.85546875" style="4" customWidth="1"/>
    <col min="8166" max="8166" width="22.28515625" style="4" customWidth="1"/>
    <col min="8167" max="8167" width="18.140625" style="4" customWidth="1"/>
    <col min="8168" max="8168" width="16.85546875" style="4" customWidth="1"/>
    <col min="8169" max="8169" width="13.42578125" style="4" customWidth="1"/>
    <col min="8170" max="8170" width="11.7109375" style="4" customWidth="1"/>
    <col min="8171" max="8171" width="13" style="4" customWidth="1"/>
    <col min="8172" max="8172" width="13.42578125" style="4" bestFit="1" customWidth="1"/>
    <col min="8173" max="8420" width="11.42578125" style="4"/>
    <col min="8421" max="8421" width="62.85546875" style="4" customWidth="1"/>
    <col min="8422" max="8422" width="22.28515625" style="4" customWidth="1"/>
    <col min="8423" max="8423" width="18.140625" style="4" customWidth="1"/>
    <col min="8424" max="8424" width="16.85546875" style="4" customWidth="1"/>
    <col min="8425" max="8425" width="13.42578125" style="4" customWidth="1"/>
    <col min="8426" max="8426" width="11.7109375" style="4" customWidth="1"/>
    <col min="8427" max="8427" width="13" style="4" customWidth="1"/>
    <col min="8428" max="8428" width="13.42578125" style="4" bestFit="1" customWidth="1"/>
    <col min="8429" max="8676" width="11.42578125" style="4"/>
    <col min="8677" max="8677" width="62.85546875" style="4" customWidth="1"/>
    <col min="8678" max="8678" width="22.28515625" style="4" customWidth="1"/>
    <col min="8679" max="8679" width="18.140625" style="4" customWidth="1"/>
    <col min="8680" max="8680" width="16.85546875" style="4" customWidth="1"/>
    <col min="8681" max="8681" width="13.42578125" style="4" customWidth="1"/>
    <col min="8682" max="8682" width="11.7109375" style="4" customWidth="1"/>
    <col min="8683" max="8683" width="13" style="4" customWidth="1"/>
    <col min="8684" max="8684" width="13.42578125" style="4" bestFit="1" customWidth="1"/>
    <col min="8685" max="8932" width="11.42578125" style="4"/>
    <col min="8933" max="8933" width="62.85546875" style="4" customWidth="1"/>
    <col min="8934" max="8934" width="22.28515625" style="4" customWidth="1"/>
    <col min="8935" max="8935" width="18.140625" style="4" customWidth="1"/>
    <col min="8936" max="8936" width="16.85546875" style="4" customWidth="1"/>
    <col min="8937" max="8937" width="13.42578125" style="4" customWidth="1"/>
    <col min="8938" max="8938" width="11.7109375" style="4" customWidth="1"/>
    <col min="8939" max="8939" width="13" style="4" customWidth="1"/>
    <col min="8940" max="8940" width="13.42578125" style="4" bestFit="1" customWidth="1"/>
    <col min="8941" max="9188" width="11.42578125" style="4"/>
    <col min="9189" max="9189" width="62.85546875" style="4" customWidth="1"/>
    <col min="9190" max="9190" width="22.28515625" style="4" customWidth="1"/>
    <col min="9191" max="9191" width="18.140625" style="4" customWidth="1"/>
    <col min="9192" max="9192" width="16.85546875" style="4" customWidth="1"/>
    <col min="9193" max="9193" width="13.42578125" style="4" customWidth="1"/>
    <col min="9194" max="9194" width="11.7109375" style="4" customWidth="1"/>
    <col min="9195" max="9195" width="13" style="4" customWidth="1"/>
    <col min="9196" max="9196" width="13.42578125" style="4" bestFit="1" customWidth="1"/>
    <col min="9197" max="9444" width="11.42578125" style="4"/>
    <col min="9445" max="9445" width="62.85546875" style="4" customWidth="1"/>
    <col min="9446" max="9446" width="22.28515625" style="4" customWidth="1"/>
    <col min="9447" max="9447" width="18.140625" style="4" customWidth="1"/>
    <col min="9448" max="9448" width="16.85546875" style="4" customWidth="1"/>
    <col min="9449" max="9449" width="13.42578125" style="4" customWidth="1"/>
    <col min="9450" max="9450" width="11.7109375" style="4" customWidth="1"/>
    <col min="9451" max="9451" width="13" style="4" customWidth="1"/>
    <col min="9452" max="9452" width="13.42578125" style="4" bestFit="1" customWidth="1"/>
    <col min="9453" max="9700" width="11.42578125" style="4"/>
    <col min="9701" max="9701" width="62.85546875" style="4" customWidth="1"/>
    <col min="9702" max="9702" width="22.28515625" style="4" customWidth="1"/>
    <col min="9703" max="9703" width="18.140625" style="4" customWidth="1"/>
    <col min="9704" max="9704" width="16.85546875" style="4" customWidth="1"/>
    <col min="9705" max="9705" width="13.42578125" style="4" customWidth="1"/>
    <col min="9706" max="9706" width="11.7109375" style="4" customWidth="1"/>
    <col min="9707" max="9707" width="13" style="4" customWidth="1"/>
    <col min="9708" max="9708" width="13.42578125" style="4" bestFit="1" customWidth="1"/>
    <col min="9709" max="9956" width="11.42578125" style="4"/>
    <col min="9957" max="9957" width="62.85546875" style="4" customWidth="1"/>
    <col min="9958" max="9958" width="22.28515625" style="4" customWidth="1"/>
    <col min="9959" max="9959" width="18.140625" style="4" customWidth="1"/>
    <col min="9960" max="9960" width="16.85546875" style="4" customWidth="1"/>
    <col min="9961" max="9961" width="13.42578125" style="4" customWidth="1"/>
    <col min="9962" max="9962" width="11.7109375" style="4" customWidth="1"/>
    <col min="9963" max="9963" width="13" style="4" customWidth="1"/>
    <col min="9964" max="9964" width="13.42578125" style="4" bestFit="1" customWidth="1"/>
    <col min="9965" max="10212" width="11.42578125" style="4"/>
    <col min="10213" max="10213" width="62.85546875" style="4" customWidth="1"/>
    <col min="10214" max="10214" width="22.28515625" style="4" customWidth="1"/>
    <col min="10215" max="10215" width="18.140625" style="4" customWidth="1"/>
    <col min="10216" max="10216" width="16.85546875" style="4" customWidth="1"/>
    <col min="10217" max="10217" width="13.42578125" style="4" customWidth="1"/>
    <col min="10218" max="10218" width="11.7109375" style="4" customWidth="1"/>
    <col min="10219" max="10219" width="13" style="4" customWidth="1"/>
    <col min="10220" max="10220" width="13.42578125" style="4" bestFit="1" customWidth="1"/>
    <col min="10221" max="10468" width="11.42578125" style="4"/>
    <col min="10469" max="10469" width="62.85546875" style="4" customWidth="1"/>
    <col min="10470" max="10470" width="22.28515625" style="4" customWidth="1"/>
    <col min="10471" max="10471" width="18.140625" style="4" customWidth="1"/>
    <col min="10472" max="10472" width="16.85546875" style="4" customWidth="1"/>
    <col min="10473" max="10473" width="13.42578125" style="4" customWidth="1"/>
    <col min="10474" max="10474" width="11.7109375" style="4" customWidth="1"/>
    <col min="10475" max="10475" width="13" style="4" customWidth="1"/>
    <col min="10476" max="10476" width="13.42578125" style="4" bestFit="1" customWidth="1"/>
    <col min="10477" max="10724" width="11.42578125" style="4"/>
    <col min="10725" max="10725" width="62.85546875" style="4" customWidth="1"/>
    <col min="10726" max="10726" width="22.28515625" style="4" customWidth="1"/>
    <col min="10727" max="10727" width="18.140625" style="4" customWidth="1"/>
    <col min="10728" max="10728" width="16.85546875" style="4" customWidth="1"/>
    <col min="10729" max="10729" width="13.42578125" style="4" customWidth="1"/>
    <col min="10730" max="10730" width="11.7109375" style="4" customWidth="1"/>
    <col min="10731" max="10731" width="13" style="4" customWidth="1"/>
    <col min="10732" max="10732" width="13.42578125" style="4" bestFit="1" customWidth="1"/>
    <col min="10733" max="10980" width="11.42578125" style="4"/>
    <col min="10981" max="10981" width="62.85546875" style="4" customWidth="1"/>
    <col min="10982" max="10982" width="22.28515625" style="4" customWidth="1"/>
    <col min="10983" max="10983" width="18.140625" style="4" customWidth="1"/>
    <col min="10984" max="10984" width="16.85546875" style="4" customWidth="1"/>
    <col min="10985" max="10985" width="13.42578125" style="4" customWidth="1"/>
    <col min="10986" max="10986" width="11.7109375" style="4" customWidth="1"/>
    <col min="10987" max="10987" width="13" style="4" customWidth="1"/>
    <col min="10988" max="10988" width="13.42578125" style="4" bestFit="1" customWidth="1"/>
    <col min="10989" max="11236" width="11.42578125" style="4"/>
    <col min="11237" max="11237" width="62.85546875" style="4" customWidth="1"/>
    <col min="11238" max="11238" width="22.28515625" style="4" customWidth="1"/>
    <col min="11239" max="11239" width="18.140625" style="4" customWidth="1"/>
    <col min="11240" max="11240" width="16.85546875" style="4" customWidth="1"/>
    <col min="11241" max="11241" width="13.42578125" style="4" customWidth="1"/>
    <col min="11242" max="11242" width="11.7109375" style="4" customWidth="1"/>
    <col min="11243" max="11243" width="13" style="4" customWidth="1"/>
    <col min="11244" max="11244" width="13.42578125" style="4" bestFit="1" customWidth="1"/>
    <col min="11245" max="11492" width="11.42578125" style="4"/>
    <col min="11493" max="11493" width="62.85546875" style="4" customWidth="1"/>
    <col min="11494" max="11494" width="22.28515625" style="4" customWidth="1"/>
    <col min="11495" max="11495" width="18.140625" style="4" customWidth="1"/>
    <col min="11496" max="11496" width="16.85546875" style="4" customWidth="1"/>
    <col min="11497" max="11497" width="13.42578125" style="4" customWidth="1"/>
    <col min="11498" max="11498" width="11.7109375" style="4" customWidth="1"/>
    <col min="11499" max="11499" width="13" style="4" customWidth="1"/>
    <col min="11500" max="11500" width="13.42578125" style="4" bestFit="1" customWidth="1"/>
    <col min="11501" max="11748" width="11.42578125" style="4"/>
    <col min="11749" max="11749" width="62.85546875" style="4" customWidth="1"/>
    <col min="11750" max="11750" width="22.28515625" style="4" customWidth="1"/>
    <col min="11751" max="11751" width="18.140625" style="4" customWidth="1"/>
    <col min="11752" max="11752" width="16.85546875" style="4" customWidth="1"/>
    <col min="11753" max="11753" width="13.42578125" style="4" customWidth="1"/>
    <col min="11754" max="11754" width="11.7109375" style="4" customWidth="1"/>
    <col min="11755" max="11755" width="13" style="4" customWidth="1"/>
    <col min="11756" max="11756" width="13.42578125" style="4" bestFit="1" customWidth="1"/>
    <col min="11757" max="12004" width="11.42578125" style="4"/>
    <col min="12005" max="12005" width="62.85546875" style="4" customWidth="1"/>
    <col min="12006" max="12006" width="22.28515625" style="4" customWidth="1"/>
    <col min="12007" max="12007" width="18.140625" style="4" customWidth="1"/>
    <col min="12008" max="12008" width="16.85546875" style="4" customWidth="1"/>
    <col min="12009" max="12009" width="13.42578125" style="4" customWidth="1"/>
    <col min="12010" max="12010" width="11.7109375" style="4" customWidth="1"/>
    <col min="12011" max="12011" width="13" style="4" customWidth="1"/>
    <col min="12012" max="12012" width="13.42578125" style="4" bestFit="1" customWidth="1"/>
    <col min="12013" max="12260" width="11.42578125" style="4"/>
    <col min="12261" max="12261" width="62.85546875" style="4" customWidth="1"/>
    <col min="12262" max="12262" width="22.28515625" style="4" customWidth="1"/>
    <col min="12263" max="12263" width="18.140625" style="4" customWidth="1"/>
    <col min="12264" max="12264" width="16.85546875" style="4" customWidth="1"/>
    <col min="12265" max="12265" width="13.42578125" style="4" customWidth="1"/>
    <col min="12266" max="12266" width="11.7109375" style="4" customWidth="1"/>
    <col min="12267" max="12267" width="13" style="4" customWidth="1"/>
    <col min="12268" max="12268" width="13.42578125" style="4" bestFit="1" customWidth="1"/>
    <col min="12269" max="12516" width="11.42578125" style="4"/>
    <col min="12517" max="12517" width="62.85546875" style="4" customWidth="1"/>
    <col min="12518" max="12518" width="22.28515625" style="4" customWidth="1"/>
    <col min="12519" max="12519" width="18.140625" style="4" customWidth="1"/>
    <col min="12520" max="12520" width="16.85546875" style="4" customWidth="1"/>
    <col min="12521" max="12521" width="13.42578125" style="4" customWidth="1"/>
    <col min="12522" max="12522" width="11.7109375" style="4" customWidth="1"/>
    <col min="12523" max="12523" width="13" style="4" customWidth="1"/>
    <col min="12524" max="12524" width="13.42578125" style="4" bestFit="1" customWidth="1"/>
    <col min="12525" max="12772" width="11.42578125" style="4"/>
    <col min="12773" max="12773" width="62.85546875" style="4" customWidth="1"/>
    <col min="12774" max="12774" width="22.28515625" style="4" customWidth="1"/>
    <col min="12775" max="12775" width="18.140625" style="4" customWidth="1"/>
    <col min="12776" max="12776" width="16.85546875" style="4" customWidth="1"/>
    <col min="12777" max="12777" width="13.42578125" style="4" customWidth="1"/>
    <col min="12778" max="12778" width="11.7109375" style="4" customWidth="1"/>
    <col min="12779" max="12779" width="13" style="4" customWidth="1"/>
    <col min="12780" max="12780" width="13.42578125" style="4" bestFit="1" customWidth="1"/>
    <col min="12781" max="13028" width="11.42578125" style="4"/>
    <col min="13029" max="13029" width="62.85546875" style="4" customWidth="1"/>
    <col min="13030" max="13030" width="22.28515625" style="4" customWidth="1"/>
    <col min="13031" max="13031" width="18.140625" style="4" customWidth="1"/>
    <col min="13032" max="13032" width="16.85546875" style="4" customWidth="1"/>
    <col min="13033" max="13033" width="13.42578125" style="4" customWidth="1"/>
    <col min="13034" max="13034" width="11.7109375" style="4" customWidth="1"/>
    <col min="13035" max="13035" width="13" style="4" customWidth="1"/>
    <col min="13036" max="13036" width="13.42578125" style="4" bestFit="1" customWidth="1"/>
    <col min="13037" max="13284" width="11.42578125" style="4"/>
    <col min="13285" max="13285" width="62.85546875" style="4" customWidth="1"/>
    <col min="13286" max="13286" width="22.28515625" style="4" customWidth="1"/>
    <col min="13287" max="13287" width="18.140625" style="4" customWidth="1"/>
    <col min="13288" max="13288" width="16.85546875" style="4" customWidth="1"/>
    <col min="13289" max="13289" width="13.42578125" style="4" customWidth="1"/>
    <col min="13290" max="13290" width="11.7109375" style="4" customWidth="1"/>
    <col min="13291" max="13291" width="13" style="4" customWidth="1"/>
    <col min="13292" max="13292" width="13.42578125" style="4" bestFit="1" customWidth="1"/>
    <col min="13293" max="13540" width="11.42578125" style="4"/>
    <col min="13541" max="13541" width="62.85546875" style="4" customWidth="1"/>
    <col min="13542" max="13542" width="22.28515625" style="4" customWidth="1"/>
    <col min="13543" max="13543" width="18.140625" style="4" customWidth="1"/>
    <col min="13544" max="13544" width="16.85546875" style="4" customWidth="1"/>
    <col min="13545" max="13545" width="13.42578125" style="4" customWidth="1"/>
    <col min="13546" max="13546" width="11.7109375" style="4" customWidth="1"/>
    <col min="13547" max="13547" width="13" style="4" customWidth="1"/>
    <col min="13548" max="13548" width="13.42578125" style="4" bestFit="1" customWidth="1"/>
    <col min="13549" max="13796" width="11.42578125" style="4"/>
    <col min="13797" max="13797" width="62.85546875" style="4" customWidth="1"/>
    <col min="13798" max="13798" width="22.28515625" style="4" customWidth="1"/>
    <col min="13799" max="13799" width="18.140625" style="4" customWidth="1"/>
    <col min="13800" max="13800" width="16.85546875" style="4" customWidth="1"/>
    <col min="13801" max="13801" width="13.42578125" style="4" customWidth="1"/>
    <col min="13802" max="13802" width="11.7109375" style="4" customWidth="1"/>
    <col min="13803" max="13803" width="13" style="4" customWidth="1"/>
    <col min="13804" max="13804" width="13.42578125" style="4" bestFit="1" customWidth="1"/>
    <col min="13805" max="14052" width="11.42578125" style="4"/>
    <col min="14053" max="14053" width="62.85546875" style="4" customWidth="1"/>
    <col min="14054" max="14054" width="22.28515625" style="4" customWidth="1"/>
    <col min="14055" max="14055" width="18.140625" style="4" customWidth="1"/>
    <col min="14056" max="14056" width="16.85546875" style="4" customWidth="1"/>
    <col min="14057" max="14057" width="13.42578125" style="4" customWidth="1"/>
    <col min="14058" max="14058" width="11.7109375" style="4" customWidth="1"/>
    <col min="14059" max="14059" width="13" style="4" customWidth="1"/>
    <col min="14060" max="14060" width="13.42578125" style="4" bestFit="1" customWidth="1"/>
    <col min="14061" max="14308" width="11.42578125" style="4"/>
    <col min="14309" max="14309" width="62.85546875" style="4" customWidth="1"/>
    <col min="14310" max="14310" width="22.28515625" style="4" customWidth="1"/>
    <col min="14311" max="14311" width="18.140625" style="4" customWidth="1"/>
    <col min="14312" max="14312" width="16.85546875" style="4" customWidth="1"/>
    <col min="14313" max="14313" width="13.42578125" style="4" customWidth="1"/>
    <col min="14314" max="14314" width="11.7109375" style="4" customWidth="1"/>
    <col min="14315" max="14315" width="13" style="4" customWidth="1"/>
    <col min="14316" max="14316" width="13.42578125" style="4" bestFit="1" customWidth="1"/>
    <col min="14317" max="14564" width="11.42578125" style="4"/>
    <col min="14565" max="14565" width="62.85546875" style="4" customWidth="1"/>
    <col min="14566" max="14566" width="22.28515625" style="4" customWidth="1"/>
    <col min="14567" max="14567" width="18.140625" style="4" customWidth="1"/>
    <col min="14568" max="14568" width="16.85546875" style="4" customWidth="1"/>
    <col min="14569" max="14569" width="13.42578125" style="4" customWidth="1"/>
    <col min="14570" max="14570" width="11.7109375" style="4" customWidth="1"/>
    <col min="14571" max="14571" width="13" style="4" customWidth="1"/>
    <col min="14572" max="14572" width="13.42578125" style="4" bestFit="1" customWidth="1"/>
    <col min="14573" max="14820" width="11.42578125" style="4"/>
    <col min="14821" max="14821" width="62.85546875" style="4" customWidth="1"/>
    <col min="14822" max="14822" width="22.28515625" style="4" customWidth="1"/>
    <col min="14823" max="14823" width="18.140625" style="4" customWidth="1"/>
    <col min="14824" max="14824" width="16.85546875" style="4" customWidth="1"/>
    <col min="14825" max="14825" width="13.42578125" style="4" customWidth="1"/>
    <col min="14826" max="14826" width="11.7109375" style="4" customWidth="1"/>
    <col min="14827" max="14827" width="13" style="4" customWidth="1"/>
    <col min="14828" max="14828" width="13.42578125" style="4" bestFit="1" customWidth="1"/>
    <col min="14829" max="15076" width="11.42578125" style="4"/>
    <col min="15077" max="15077" width="62.85546875" style="4" customWidth="1"/>
    <col min="15078" max="15078" width="22.28515625" style="4" customWidth="1"/>
    <col min="15079" max="15079" width="18.140625" style="4" customWidth="1"/>
    <col min="15080" max="15080" width="16.85546875" style="4" customWidth="1"/>
    <col min="15081" max="15081" width="13.42578125" style="4" customWidth="1"/>
    <col min="15082" max="15082" width="11.7109375" style="4" customWidth="1"/>
    <col min="15083" max="15083" width="13" style="4" customWidth="1"/>
    <col min="15084" max="15084" width="13.42578125" style="4" bestFit="1" customWidth="1"/>
    <col min="15085" max="15332" width="11.42578125" style="4"/>
    <col min="15333" max="15333" width="62.85546875" style="4" customWidth="1"/>
    <col min="15334" max="15334" width="22.28515625" style="4" customWidth="1"/>
    <col min="15335" max="15335" width="18.140625" style="4" customWidth="1"/>
    <col min="15336" max="15336" width="16.85546875" style="4" customWidth="1"/>
    <col min="15337" max="15337" width="13.42578125" style="4" customWidth="1"/>
    <col min="15338" max="15338" width="11.7109375" style="4" customWidth="1"/>
    <col min="15339" max="15339" width="13" style="4" customWidth="1"/>
    <col min="15340" max="15340" width="13.42578125" style="4" bestFit="1" customWidth="1"/>
    <col min="15341" max="15588" width="11.42578125" style="4"/>
    <col min="15589" max="15589" width="62.85546875" style="4" customWidth="1"/>
    <col min="15590" max="15590" width="22.28515625" style="4" customWidth="1"/>
    <col min="15591" max="15591" width="18.140625" style="4" customWidth="1"/>
    <col min="15592" max="15592" width="16.85546875" style="4" customWidth="1"/>
    <col min="15593" max="15593" width="13.42578125" style="4" customWidth="1"/>
    <col min="15594" max="15594" width="11.7109375" style="4" customWidth="1"/>
    <col min="15595" max="15595" width="13" style="4" customWidth="1"/>
    <col min="15596" max="15596" width="13.42578125" style="4" bestFit="1" customWidth="1"/>
    <col min="15597" max="15844" width="11.42578125" style="4"/>
    <col min="15845" max="15845" width="62.85546875" style="4" customWidth="1"/>
    <col min="15846" max="15846" width="22.28515625" style="4" customWidth="1"/>
    <col min="15847" max="15847" width="18.140625" style="4" customWidth="1"/>
    <col min="15848" max="15848" width="16.85546875" style="4" customWidth="1"/>
    <col min="15849" max="15849" width="13.42578125" style="4" customWidth="1"/>
    <col min="15850" max="15850" width="11.7109375" style="4" customWidth="1"/>
    <col min="15851" max="15851" width="13" style="4" customWidth="1"/>
    <col min="15852" max="15852" width="13.42578125" style="4" bestFit="1" customWidth="1"/>
    <col min="15853" max="16100" width="11.42578125" style="4"/>
    <col min="16101" max="16101" width="62.85546875" style="4" customWidth="1"/>
    <col min="16102" max="16102" width="22.28515625" style="4" customWidth="1"/>
    <col min="16103" max="16103" width="18.140625" style="4" customWidth="1"/>
    <col min="16104" max="16104" width="16.85546875" style="4" customWidth="1"/>
    <col min="16105" max="16105" width="13.42578125" style="4" customWidth="1"/>
    <col min="16106" max="16106" width="11.7109375" style="4" customWidth="1"/>
    <col min="16107" max="16107" width="13" style="4" customWidth="1"/>
    <col min="16108" max="16108" width="13.42578125" style="4" bestFit="1" customWidth="1"/>
    <col min="16109" max="16384" width="11.42578125" style="4"/>
  </cols>
  <sheetData>
    <row r="2" spans="1:7" x14ac:dyDescent="0.25">
      <c r="A2" s="498" t="s">
        <v>0</v>
      </c>
      <c r="B2" s="498"/>
      <c r="C2" s="498"/>
      <c r="D2" s="498"/>
      <c r="E2" s="498"/>
      <c r="F2" s="498"/>
      <c r="G2" s="498"/>
    </row>
    <row r="3" spans="1:7" x14ac:dyDescent="0.25">
      <c r="A3" s="498" t="s">
        <v>1</v>
      </c>
      <c r="B3" s="498"/>
      <c r="C3" s="498"/>
      <c r="D3" s="498"/>
      <c r="E3" s="498"/>
      <c r="F3" s="498"/>
      <c r="G3" s="498"/>
    </row>
    <row r="4" spans="1:7" x14ac:dyDescent="0.25">
      <c r="A4" s="498" t="s">
        <v>404</v>
      </c>
      <c r="B4" s="498"/>
      <c r="C4" s="498"/>
      <c r="D4" s="498"/>
      <c r="E4" s="498"/>
      <c r="F4" s="498"/>
      <c r="G4" s="498"/>
    </row>
    <row r="5" spans="1:7" x14ac:dyDescent="0.25">
      <c r="A5" s="81"/>
      <c r="B5" s="81"/>
      <c r="C5" s="33"/>
      <c r="D5" s="81"/>
      <c r="E5" s="81"/>
      <c r="F5" s="81"/>
      <c r="G5" s="81"/>
    </row>
    <row r="6" spans="1:7" x14ac:dyDescent="0.25">
      <c r="A6" s="10"/>
      <c r="B6" s="499" t="s">
        <v>3</v>
      </c>
      <c r="C6" s="500"/>
      <c r="D6" s="500"/>
      <c r="E6" s="501" t="s">
        <v>4</v>
      </c>
      <c r="F6" s="502"/>
      <c r="G6" s="502"/>
    </row>
    <row r="7" spans="1:7" ht="76.5" x14ac:dyDescent="0.25">
      <c r="A7" s="11" t="s">
        <v>5</v>
      </c>
      <c r="B7" s="12" t="s">
        <v>6</v>
      </c>
      <c r="C7" s="34" t="s">
        <v>7</v>
      </c>
      <c r="D7" s="14" t="s">
        <v>8</v>
      </c>
      <c r="E7" s="14" t="s">
        <v>9</v>
      </c>
      <c r="F7" s="14" t="s">
        <v>10</v>
      </c>
      <c r="G7" s="14" t="s">
        <v>11</v>
      </c>
    </row>
    <row r="8" spans="1:7" x14ac:dyDescent="0.25">
      <c r="A8" s="1" t="s">
        <v>229</v>
      </c>
      <c r="B8" s="15"/>
      <c r="C8" s="2">
        <f>SUM(C9)</f>
        <v>3517000000</v>
      </c>
      <c r="D8" s="15"/>
      <c r="E8" s="15"/>
      <c r="F8" s="15"/>
      <c r="G8" s="15"/>
    </row>
    <row r="9" spans="1:7" x14ac:dyDescent="0.25">
      <c r="A9" s="16" t="s">
        <v>405</v>
      </c>
      <c r="B9" s="86"/>
      <c r="C9" s="40">
        <f>SUM(C10:C13)</f>
        <v>3517000000</v>
      </c>
      <c r="D9" s="18"/>
      <c r="E9" s="19"/>
      <c r="F9" s="18"/>
      <c r="G9" s="18"/>
    </row>
    <row r="10" spans="1:7" ht="25.5" x14ac:dyDescent="0.25">
      <c r="A10" s="20" t="s">
        <v>406</v>
      </c>
      <c r="B10" s="89" t="s">
        <v>21</v>
      </c>
      <c r="C10" s="43">
        <v>879250000</v>
      </c>
      <c r="D10" s="264"/>
      <c r="E10" s="264"/>
      <c r="F10" s="264"/>
      <c r="G10" s="264"/>
    </row>
    <row r="11" spans="1:7" ht="25.5" x14ac:dyDescent="0.25">
      <c r="A11" s="89" t="s">
        <v>407</v>
      </c>
      <c r="B11" s="89" t="s">
        <v>21</v>
      </c>
      <c r="C11" s="44">
        <v>879250000</v>
      </c>
      <c r="D11" s="264"/>
      <c r="E11" s="264"/>
      <c r="F11" s="264"/>
      <c r="G11" s="264"/>
    </row>
    <row r="12" spans="1:7" ht="25.5" x14ac:dyDescent="0.25">
      <c r="A12" s="89" t="s">
        <v>408</v>
      </c>
      <c r="B12" s="89" t="s">
        <v>21</v>
      </c>
      <c r="C12" s="44">
        <v>879250000</v>
      </c>
      <c r="D12" s="264"/>
      <c r="E12" s="264"/>
      <c r="F12" s="264"/>
      <c r="G12" s="264"/>
    </row>
    <row r="13" spans="1:7" x14ac:dyDescent="0.25">
      <c r="A13" s="90" t="s">
        <v>409</v>
      </c>
      <c r="B13" s="89" t="s">
        <v>21</v>
      </c>
      <c r="C13" s="41">
        <v>879250000</v>
      </c>
      <c r="D13" s="264"/>
      <c r="E13" s="264"/>
      <c r="F13" s="264"/>
      <c r="G13" s="264"/>
    </row>
    <row r="14" spans="1:7" x14ac:dyDescent="0.25">
      <c r="B14" s="36"/>
      <c r="C14" s="38"/>
    </row>
    <row r="15" spans="1:7" x14ac:dyDescent="0.25">
      <c r="B15" s="36"/>
      <c r="C15" s="38"/>
    </row>
    <row r="16" spans="1:7" x14ac:dyDescent="0.25">
      <c r="B16" s="36"/>
      <c r="C16" s="38"/>
    </row>
    <row r="17" spans="2:5" x14ac:dyDescent="0.25">
      <c r="B17" s="36"/>
      <c r="C17" s="38"/>
    </row>
    <row r="18" spans="2:5" x14ac:dyDescent="0.25">
      <c r="B18" s="36"/>
      <c r="C18" s="38"/>
    </row>
    <row r="19" spans="2:5" x14ac:dyDescent="0.25">
      <c r="B19" s="36"/>
      <c r="C19" s="38"/>
    </row>
    <row r="20" spans="2:5" x14ac:dyDescent="0.25">
      <c r="B20" s="36"/>
      <c r="C20" s="38"/>
    </row>
    <row r="21" spans="2:5" x14ac:dyDescent="0.25">
      <c r="B21" s="36"/>
      <c r="C21" s="38"/>
    </row>
    <row r="22" spans="2:5" x14ac:dyDescent="0.25">
      <c r="B22" s="36"/>
      <c r="C22" s="38"/>
    </row>
    <row r="23" spans="2:5" x14ac:dyDescent="0.25">
      <c r="B23" s="36"/>
      <c r="C23" s="38"/>
    </row>
    <row r="24" spans="2:5" x14ac:dyDescent="0.25">
      <c r="B24" s="36"/>
      <c r="C24" s="38"/>
    </row>
    <row r="25" spans="2:5" x14ac:dyDescent="0.25">
      <c r="B25" s="36"/>
      <c r="C25" s="38"/>
    </row>
    <row r="26" spans="2:5" x14ac:dyDescent="0.25">
      <c r="B26" s="36"/>
      <c r="C26" s="38"/>
    </row>
    <row r="27" spans="2:5" x14ac:dyDescent="0.25">
      <c r="B27" s="36"/>
      <c r="C27" s="38"/>
      <c r="E27" s="4"/>
    </row>
    <row r="28" spans="2:5" x14ac:dyDescent="0.25">
      <c r="B28" s="36"/>
      <c r="C28" s="38"/>
      <c r="E28" s="4"/>
    </row>
    <row r="29" spans="2:5" x14ac:dyDescent="0.25">
      <c r="B29" s="36"/>
      <c r="C29" s="38"/>
      <c r="E29" s="4"/>
    </row>
    <row r="30" spans="2:5" x14ac:dyDescent="0.25">
      <c r="B30" s="36"/>
      <c r="C30" s="38"/>
      <c r="E30" s="4"/>
    </row>
    <row r="31" spans="2:5" x14ac:dyDescent="0.25">
      <c r="B31" s="36"/>
      <c r="C31" s="38"/>
      <c r="E31" s="4"/>
    </row>
    <row r="32" spans="2:5" x14ac:dyDescent="0.25">
      <c r="C32" s="38"/>
      <c r="E32" s="4"/>
    </row>
    <row r="33" s="4" customFormat="1" x14ac:dyDescent="0.25"/>
  </sheetData>
  <mergeCells count="5">
    <mergeCell ref="A2:G2"/>
    <mergeCell ref="A3:G3"/>
    <mergeCell ref="A4:G4"/>
    <mergeCell ref="B6:D6"/>
    <mergeCell ref="E6:G6"/>
  </mergeCells>
  <pageMargins left="0.51181102362204722" right="0.51181102362204722" top="0.55118110236220474" bottom="0.55118110236220474" header="0.31496062992125984" footer="0.31496062992125984"/>
  <pageSetup scale="8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2:G52"/>
  <sheetViews>
    <sheetView topLeftCell="A22" workbookViewId="0">
      <selection activeCell="B24" sqref="B24"/>
    </sheetView>
  </sheetViews>
  <sheetFormatPr baseColWidth="10" defaultRowHeight="12.75" x14ac:dyDescent="0.25"/>
  <cols>
    <col min="1" max="1" width="63.7109375" style="4" customWidth="1"/>
    <col min="2" max="2" width="20.7109375" style="5" customWidth="1"/>
    <col min="3" max="3" width="18.7109375" style="39" customWidth="1"/>
    <col min="4" max="4" width="13.7109375" style="4" customWidth="1"/>
    <col min="5" max="5" width="13.7109375" style="7" customWidth="1"/>
    <col min="6" max="7" width="13.7109375" style="4" customWidth="1"/>
    <col min="8" max="8" width="6.140625" style="4" customWidth="1"/>
    <col min="9" max="221" width="11.42578125" style="4"/>
    <col min="222" max="222" width="62.85546875" style="4" customWidth="1"/>
    <col min="223" max="223" width="22.28515625" style="4" customWidth="1"/>
    <col min="224" max="224" width="18.140625" style="4" customWidth="1"/>
    <col min="225" max="225" width="16.85546875" style="4" customWidth="1"/>
    <col min="226" max="226" width="13.42578125" style="4" customWidth="1"/>
    <col min="227" max="227" width="11.7109375" style="4" customWidth="1"/>
    <col min="228" max="228" width="13" style="4" customWidth="1"/>
    <col min="229" max="229" width="13.42578125" style="4" bestFit="1" customWidth="1"/>
    <col min="230" max="252" width="11.42578125" style="4"/>
    <col min="253" max="253" width="62.85546875" style="4" customWidth="1"/>
    <col min="254" max="254" width="22.42578125" style="4" customWidth="1"/>
    <col min="255" max="255" width="18.140625" style="4" customWidth="1"/>
    <col min="256" max="256" width="16.85546875" style="4" customWidth="1"/>
    <col min="257" max="257" width="13.42578125" style="4" customWidth="1"/>
    <col min="258" max="258" width="11.7109375" style="4" customWidth="1"/>
    <col min="259" max="259" width="13" style="4" customWidth="1"/>
    <col min="260" max="260" width="6.140625" style="4" customWidth="1"/>
    <col min="261" max="264" width="14.7109375" style="4" customWidth="1"/>
    <col min="265" max="477" width="11.42578125" style="4"/>
    <col min="478" max="478" width="62.85546875" style="4" customWidth="1"/>
    <col min="479" max="479" width="22.28515625" style="4" customWidth="1"/>
    <col min="480" max="480" width="18.140625" style="4" customWidth="1"/>
    <col min="481" max="481" width="16.85546875" style="4" customWidth="1"/>
    <col min="482" max="482" width="13.42578125" style="4" customWidth="1"/>
    <col min="483" max="483" width="11.7109375" style="4" customWidth="1"/>
    <col min="484" max="484" width="13" style="4" customWidth="1"/>
    <col min="485" max="485" width="13.42578125" style="4" bestFit="1" customWidth="1"/>
    <col min="486" max="508" width="11.42578125" style="4"/>
    <col min="509" max="509" width="62.85546875" style="4" customWidth="1"/>
    <col min="510" max="510" width="22.42578125" style="4" customWidth="1"/>
    <col min="511" max="511" width="18.140625" style="4" customWidth="1"/>
    <col min="512" max="512" width="16.85546875" style="4" customWidth="1"/>
    <col min="513" max="513" width="13.42578125" style="4" customWidth="1"/>
    <col min="514" max="514" width="11.7109375" style="4" customWidth="1"/>
    <col min="515" max="515" width="13" style="4" customWidth="1"/>
    <col min="516" max="516" width="6.140625" style="4" customWidth="1"/>
    <col min="517" max="520" width="14.7109375" style="4" customWidth="1"/>
    <col min="521" max="733" width="11.42578125" style="4"/>
    <col min="734" max="734" width="62.85546875" style="4" customWidth="1"/>
    <col min="735" max="735" width="22.28515625" style="4" customWidth="1"/>
    <col min="736" max="736" width="18.140625" style="4" customWidth="1"/>
    <col min="737" max="737" width="16.85546875" style="4" customWidth="1"/>
    <col min="738" max="738" width="13.42578125" style="4" customWidth="1"/>
    <col min="739" max="739" width="11.7109375" style="4" customWidth="1"/>
    <col min="740" max="740" width="13" style="4" customWidth="1"/>
    <col min="741" max="741" width="13.42578125" style="4" bestFit="1" customWidth="1"/>
    <col min="742" max="764" width="11.42578125" style="4"/>
    <col min="765" max="765" width="62.85546875" style="4" customWidth="1"/>
    <col min="766" max="766" width="22.42578125" style="4" customWidth="1"/>
    <col min="767" max="767" width="18.140625" style="4" customWidth="1"/>
    <col min="768" max="768" width="16.85546875" style="4" customWidth="1"/>
    <col min="769" max="769" width="13.42578125" style="4" customWidth="1"/>
    <col min="770" max="770" width="11.7109375" style="4" customWidth="1"/>
    <col min="771" max="771" width="13" style="4" customWidth="1"/>
    <col min="772" max="772" width="6.140625" style="4" customWidth="1"/>
    <col min="773" max="776" width="14.7109375" style="4" customWidth="1"/>
    <col min="777" max="989" width="11.42578125" style="4"/>
    <col min="990" max="990" width="62.85546875" style="4" customWidth="1"/>
    <col min="991" max="991" width="22.28515625" style="4" customWidth="1"/>
    <col min="992" max="992" width="18.140625" style="4" customWidth="1"/>
    <col min="993" max="993" width="16.85546875" style="4" customWidth="1"/>
    <col min="994" max="994" width="13.42578125" style="4" customWidth="1"/>
    <col min="995" max="995" width="11.7109375" style="4" customWidth="1"/>
    <col min="996" max="996" width="13" style="4" customWidth="1"/>
    <col min="997" max="997" width="13.42578125" style="4" bestFit="1" customWidth="1"/>
    <col min="998" max="1020" width="11.42578125" style="4"/>
    <col min="1021" max="1021" width="62.85546875" style="4" customWidth="1"/>
    <col min="1022" max="1022" width="22.42578125" style="4" customWidth="1"/>
    <col min="1023" max="1023" width="18.140625" style="4" customWidth="1"/>
    <col min="1024" max="1024" width="16.85546875" style="4" customWidth="1"/>
    <col min="1025" max="1025" width="13.42578125" style="4" customWidth="1"/>
    <col min="1026" max="1026" width="11.7109375" style="4" customWidth="1"/>
    <col min="1027" max="1027" width="13" style="4" customWidth="1"/>
    <col min="1028" max="1028" width="6.140625" style="4" customWidth="1"/>
    <col min="1029" max="1032" width="14.7109375" style="4" customWidth="1"/>
    <col min="1033" max="1245" width="11.42578125" style="4"/>
    <col min="1246" max="1246" width="62.85546875" style="4" customWidth="1"/>
    <col min="1247" max="1247" width="22.28515625" style="4" customWidth="1"/>
    <col min="1248" max="1248" width="18.140625" style="4" customWidth="1"/>
    <col min="1249" max="1249" width="16.85546875" style="4" customWidth="1"/>
    <col min="1250" max="1250" width="13.42578125" style="4" customWidth="1"/>
    <col min="1251" max="1251" width="11.7109375" style="4" customWidth="1"/>
    <col min="1252" max="1252" width="13" style="4" customWidth="1"/>
    <col min="1253" max="1253" width="13.42578125" style="4" bestFit="1" customWidth="1"/>
    <col min="1254" max="1276" width="11.42578125" style="4"/>
    <col min="1277" max="1277" width="62.85546875" style="4" customWidth="1"/>
    <col min="1278" max="1278" width="22.42578125" style="4" customWidth="1"/>
    <col min="1279" max="1279" width="18.140625" style="4" customWidth="1"/>
    <col min="1280" max="1280" width="16.85546875" style="4" customWidth="1"/>
    <col min="1281" max="1281" width="13.42578125" style="4" customWidth="1"/>
    <col min="1282" max="1282" width="11.7109375" style="4" customWidth="1"/>
    <col min="1283" max="1283" width="13" style="4" customWidth="1"/>
    <col min="1284" max="1284" width="6.140625" style="4" customWidth="1"/>
    <col min="1285" max="1288" width="14.7109375" style="4" customWidth="1"/>
    <col min="1289" max="1501" width="11.42578125" style="4"/>
    <col min="1502" max="1502" width="62.85546875" style="4" customWidth="1"/>
    <col min="1503" max="1503" width="22.28515625" style="4" customWidth="1"/>
    <col min="1504" max="1504" width="18.140625" style="4" customWidth="1"/>
    <col min="1505" max="1505" width="16.85546875" style="4" customWidth="1"/>
    <col min="1506" max="1506" width="13.42578125" style="4" customWidth="1"/>
    <col min="1507" max="1507" width="11.7109375" style="4" customWidth="1"/>
    <col min="1508" max="1508" width="13" style="4" customWidth="1"/>
    <col min="1509" max="1509" width="13.42578125" style="4" bestFit="1" customWidth="1"/>
    <col min="1510" max="1532" width="11.42578125" style="4"/>
    <col min="1533" max="1533" width="62.85546875" style="4" customWidth="1"/>
    <col min="1534" max="1534" width="22.42578125" style="4" customWidth="1"/>
    <col min="1535" max="1535" width="18.140625" style="4" customWidth="1"/>
    <col min="1536" max="1536" width="16.85546875" style="4" customWidth="1"/>
    <col min="1537" max="1537" width="13.42578125" style="4" customWidth="1"/>
    <col min="1538" max="1538" width="11.7109375" style="4" customWidth="1"/>
    <col min="1539" max="1539" width="13" style="4" customWidth="1"/>
    <col min="1540" max="1540" width="6.140625" style="4" customWidth="1"/>
    <col min="1541" max="1544" width="14.7109375" style="4" customWidth="1"/>
    <col min="1545" max="1757" width="11.42578125" style="4"/>
    <col min="1758" max="1758" width="62.85546875" style="4" customWidth="1"/>
    <col min="1759" max="1759" width="22.28515625" style="4" customWidth="1"/>
    <col min="1760" max="1760" width="18.140625" style="4" customWidth="1"/>
    <col min="1761" max="1761" width="16.85546875" style="4" customWidth="1"/>
    <col min="1762" max="1762" width="13.42578125" style="4" customWidth="1"/>
    <col min="1763" max="1763" width="11.7109375" style="4" customWidth="1"/>
    <col min="1764" max="1764" width="13" style="4" customWidth="1"/>
    <col min="1765" max="1765" width="13.42578125" style="4" bestFit="1" customWidth="1"/>
    <col min="1766" max="1788" width="11.42578125" style="4"/>
    <col min="1789" max="1789" width="62.85546875" style="4" customWidth="1"/>
    <col min="1790" max="1790" width="22.42578125" style="4" customWidth="1"/>
    <col min="1791" max="1791" width="18.140625" style="4" customWidth="1"/>
    <col min="1792" max="1792" width="16.85546875" style="4" customWidth="1"/>
    <col min="1793" max="1793" width="13.42578125" style="4" customWidth="1"/>
    <col min="1794" max="1794" width="11.7109375" style="4" customWidth="1"/>
    <col min="1795" max="1795" width="13" style="4" customWidth="1"/>
    <col min="1796" max="1796" width="6.140625" style="4" customWidth="1"/>
    <col min="1797" max="1800" width="14.7109375" style="4" customWidth="1"/>
    <col min="1801" max="2013" width="11.42578125" style="4"/>
    <col min="2014" max="2014" width="62.85546875" style="4" customWidth="1"/>
    <col min="2015" max="2015" width="22.28515625" style="4" customWidth="1"/>
    <col min="2016" max="2016" width="18.140625" style="4" customWidth="1"/>
    <col min="2017" max="2017" width="16.85546875" style="4" customWidth="1"/>
    <col min="2018" max="2018" width="13.42578125" style="4" customWidth="1"/>
    <col min="2019" max="2019" width="11.7109375" style="4" customWidth="1"/>
    <col min="2020" max="2020" width="13" style="4" customWidth="1"/>
    <col min="2021" max="2021" width="13.42578125" style="4" bestFit="1" customWidth="1"/>
    <col min="2022" max="2044" width="11.42578125" style="4"/>
    <col min="2045" max="2045" width="62.85546875" style="4" customWidth="1"/>
    <col min="2046" max="2046" width="22.42578125" style="4" customWidth="1"/>
    <col min="2047" max="2047" width="18.140625" style="4" customWidth="1"/>
    <col min="2048" max="2048" width="16.85546875" style="4" customWidth="1"/>
    <col min="2049" max="2049" width="13.42578125" style="4" customWidth="1"/>
    <col min="2050" max="2050" width="11.7109375" style="4" customWidth="1"/>
    <col min="2051" max="2051" width="13" style="4" customWidth="1"/>
    <col min="2052" max="2052" width="6.140625" style="4" customWidth="1"/>
    <col min="2053" max="2056" width="14.7109375" style="4" customWidth="1"/>
    <col min="2057" max="2269" width="11.42578125" style="4"/>
    <col min="2270" max="2270" width="62.85546875" style="4" customWidth="1"/>
    <col min="2271" max="2271" width="22.28515625" style="4" customWidth="1"/>
    <col min="2272" max="2272" width="18.140625" style="4" customWidth="1"/>
    <col min="2273" max="2273" width="16.85546875" style="4" customWidth="1"/>
    <col min="2274" max="2274" width="13.42578125" style="4" customWidth="1"/>
    <col min="2275" max="2275" width="11.7109375" style="4" customWidth="1"/>
    <col min="2276" max="2276" width="13" style="4" customWidth="1"/>
    <col min="2277" max="2277" width="13.42578125" style="4" bestFit="1" customWidth="1"/>
    <col min="2278" max="2300" width="11.42578125" style="4"/>
    <col min="2301" max="2301" width="62.85546875" style="4" customWidth="1"/>
    <col min="2302" max="2302" width="22.42578125" style="4" customWidth="1"/>
    <col min="2303" max="2303" width="18.140625" style="4" customWidth="1"/>
    <col min="2304" max="2304" width="16.85546875" style="4" customWidth="1"/>
    <col min="2305" max="2305" width="13.42578125" style="4" customWidth="1"/>
    <col min="2306" max="2306" width="11.7109375" style="4" customWidth="1"/>
    <col min="2307" max="2307" width="13" style="4" customWidth="1"/>
    <col min="2308" max="2308" width="6.140625" style="4" customWidth="1"/>
    <col min="2309" max="2312" width="14.7109375" style="4" customWidth="1"/>
    <col min="2313" max="2525" width="11.42578125" style="4"/>
    <col min="2526" max="2526" width="62.85546875" style="4" customWidth="1"/>
    <col min="2527" max="2527" width="22.28515625" style="4" customWidth="1"/>
    <col min="2528" max="2528" width="18.140625" style="4" customWidth="1"/>
    <col min="2529" max="2529" width="16.85546875" style="4" customWidth="1"/>
    <col min="2530" max="2530" width="13.42578125" style="4" customWidth="1"/>
    <col min="2531" max="2531" width="11.7109375" style="4" customWidth="1"/>
    <col min="2532" max="2532" width="13" style="4" customWidth="1"/>
    <col min="2533" max="2533" width="13.42578125" style="4" bestFit="1" customWidth="1"/>
    <col min="2534" max="2556" width="11.42578125" style="4"/>
    <col min="2557" max="2557" width="62.85546875" style="4" customWidth="1"/>
    <col min="2558" max="2558" width="22.42578125" style="4" customWidth="1"/>
    <col min="2559" max="2559" width="18.140625" style="4" customWidth="1"/>
    <col min="2560" max="2560" width="16.85546875" style="4" customWidth="1"/>
    <col min="2561" max="2561" width="13.42578125" style="4" customWidth="1"/>
    <col min="2562" max="2562" width="11.7109375" style="4" customWidth="1"/>
    <col min="2563" max="2563" width="13" style="4" customWidth="1"/>
    <col min="2564" max="2564" width="6.140625" style="4" customWidth="1"/>
    <col min="2565" max="2568" width="14.7109375" style="4" customWidth="1"/>
    <col min="2569" max="2781" width="11.42578125" style="4"/>
    <col min="2782" max="2782" width="62.85546875" style="4" customWidth="1"/>
    <col min="2783" max="2783" width="22.28515625" style="4" customWidth="1"/>
    <col min="2784" max="2784" width="18.140625" style="4" customWidth="1"/>
    <col min="2785" max="2785" width="16.85546875" style="4" customWidth="1"/>
    <col min="2786" max="2786" width="13.42578125" style="4" customWidth="1"/>
    <col min="2787" max="2787" width="11.7109375" style="4" customWidth="1"/>
    <col min="2788" max="2788" width="13" style="4" customWidth="1"/>
    <col min="2789" max="2789" width="13.42578125" style="4" bestFit="1" customWidth="1"/>
    <col min="2790" max="2812" width="11.42578125" style="4"/>
    <col min="2813" max="2813" width="62.85546875" style="4" customWidth="1"/>
    <col min="2814" max="2814" width="22.42578125" style="4" customWidth="1"/>
    <col min="2815" max="2815" width="18.140625" style="4" customWidth="1"/>
    <col min="2816" max="2816" width="16.85546875" style="4" customWidth="1"/>
    <col min="2817" max="2817" width="13.42578125" style="4" customWidth="1"/>
    <col min="2818" max="2818" width="11.7109375" style="4" customWidth="1"/>
    <col min="2819" max="2819" width="13" style="4" customWidth="1"/>
    <col min="2820" max="2820" width="6.140625" style="4" customWidth="1"/>
    <col min="2821" max="2824" width="14.7109375" style="4" customWidth="1"/>
    <col min="2825" max="3037" width="11.42578125" style="4"/>
    <col min="3038" max="3038" width="62.85546875" style="4" customWidth="1"/>
    <col min="3039" max="3039" width="22.28515625" style="4" customWidth="1"/>
    <col min="3040" max="3040" width="18.140625" style="4" customWidth="1"/>
    <col min="3041" max="3041" width="16.85546875" style="4" customWidth="1"/>
    <col min="3042" max="3042" width="13.42578125" style="4" customWidth="1"/>
    <col min="3043" max="3043" width="11.7109375" style="4" customWidth="1"/>
    <col min="3044" max="3044" width="13" style="4" customWidth="1"/>
    <col min="3045" max="3045" width="13.42578125" style="4" bestFit="1" customWidth="1"/>
    <col min="3046" max="3068" width="11.42578125" style="4"/>
    <col min="3069" max="3069" width="62.85546875" style="4" customWidth="1"/>
    <col min="3070" max="3070" width="22.42578125" style="4" customWidth="1"/>
    <col min="3071" max="3071" width="18.140625" style="4" customWidth="1"/>
    <col min="3072" max="3072" width="16.85546875" style="4" customWidth="1"/>
    <col min="3073" max="3073" width="13.42578125" style="4" customWidth="1"/>
    <col min="3074" max="3074" width="11.7109375" style="4" customWidth="1"/>
    <col min="3075" max="3075" width="13" style="4" customWidth="1"/>
    <col min="3076" max="3076" width="6.140625" style="4" customWidth="1"/>
    <col min="3077" max="3080" width="14.7109375" style="4" customWidth="1"/>
    <col min="3081" max="3293" width="11.42578125" style="4"/>
    <col min="3294" max="3294" width="62.85546875" style="4" customWidth="1"/>
    <col min="3295" max="3295" width="22.28515625" style="4" customWidth="1"/>
    <col min="3296" max="3296" width="18.140625" style="4" customWidth="1"/>
    <col min="3297" max="3297" width="16.85546875" style="4" customWidth="1"/>
    <col min="3298" max="3298" width="13.42578125" style="4" customWidth="1"/>
    <col min="3299" max="3299" width="11.7109375" style="4" customWidth="1"/>
    <col min="3300" max="3300" width="13" style="4" customWidth="1"/>
    <col min="3301" max="3301" width="13.42578125" style="4" bestFit="1" customWidth="1"/>
    <col min="3302" max="3324" width="11.42578125" style="4"/>
    <col min="3325" max="3325" width="62.85546875" style="4" customWidth="1"/>
    <col min="3326" max="3326" width="22.42578125" style="4" customWidth="1"/>
    <col min="3327" max="3327" width="18.140625" style="4" customWidth="1"/>
    <col min="3328" max="3328" width="16.85546875" style="4" customWidth="1"/>
    <col min="3329" max="3329" width="13.42578125" style="4" customWidth="1"/>
    <col min="3330" max="3330" width="11.7109375" style="4" customWidth="1"/>
    <col min="3331" max="3331" width="13" style="4" customWidth="1"/>
    <col min="3332" max="3332" width="6.140625" style="4" customWidth="1"/>
    <col min="3333" max="3336" width="14.7109375" style="4" customWidth="1"/>
    <col min="3337" max="3549" width="11.42578125" style="4"/>
    <col min="3550" max="3550" width="62.85546875" style="4" customWidth="1"/>
    <col min="3551" max="3551" width="22.28515625" style="4" customWidth="1"/>
    <col min="3552" max="3552" width="18.140625" style="4" customWidth="1"/>
    <col min="3553" max="3553" width="16.85546875" style="4" customWidth="1"/>
    <col min="3554" max="3554" width="13.42578125" style="4" customWidth="1"/>
    <col min="3555" max="3555" width="11.7109375" style="4" customWidth="1"/>
    <col min="3556" max="3556" width="13" style="4" customWidth="1"/>
    <col min="3557" max="3557" width="13.42578125" style="4" bestFit="1" customWidth="1"/>
    <col min="3558" max="3580" width="11.42578125" style="4"/>
    <col min="3581" max="3581" width="62.85546875" style="4" customWidth="1"/>
    <col min="3582" max="3582" width="22.42578125" style="4" customWidth="1"/>
    <col min="3583" max="3583" width="18.140625" style="4" customWidth="1"/>
    <col min="3584" max="3584" width="16.85546875" style="4" customWidth="1"/>
    <col min="3585" max="3585" width="13.42578125" style="4" customWidth="1"/>
    <col min="3586" max="3586" width="11.7109375" style="4" customWidth="1"/>
    <col min="3587" max="3587" width="13" style="4" customWidth="1"/>
    <col min="3588" max="3588" width="6.140625" style="4" customWidth="1"/>
    <col min="3589" max="3592" width="14.7109375" style="4" customWidth="1"/>
    <col min="3593" max="3805" width="11.42578125" style="4"/>
    <col min="3806" max="3806" width="62.85546875" style="4" customWidth="1"/>
    <col min="3807" max="3807" width="22.28515625" style="4" customWidth="1"/>
    <col min="3808" max="3808" width="18.140625" style="4" customWidth="1"/>
    <col min="3809" max="3809" width="16.85546875" style="4" customWidth="1"/>
    <col min="3810" max="3810" width="13.42578125" style="4" customWidth="1"/>
    <col min="3811" max="3811" width="11.7109375" style="4" customWidth="1"/>
    <col min="3812" max="3812" width="13" style="4" customWidth="1"/>
    <col min="3813" max="3813" width="13.42578125" style="4" bestFit="1" customWidth="1"/>
    <col min="3814" max="3836" width="11.42578125" style="4"/>
    <col min="3837" max="3837" width="62.85546875" style="4" customWidth="1"/>
    <col min="3838" max="3838" width="22.42578125" style="4" customWidth="1"/>
    <col min="3839" max="3839" width="18.140625" style="4" customWidth="1"/>
    <col min="3840" max="3840" width="16.85546875" style="4" customWidth="1"/>
    <col min="3841" max="3841" width="13.42578125" style="4" customWidth="1"/>
    <col min="3842" max="3842" width="11.7109375" style="4" customWidth="1"/>
    <col min="3843" max="3843" width="13" style="4" customWidth="1"/>
    <col min="3844" max="3844" width="6.140625" style="4" customWidth="1"/>
    <col min="3845" max="3848" width="14.7109375" style="4" customWidth="1"/>
    <col min="3849" max="4061" width="11.42578125" style="4"/>
    <col min="4062" max="4062" width="62.85546875" style="4" customWidth="1"/>
    <col min="4063" max="4063" width="22.28515625" style="4" customWidth="1"/>
    <col min="4064" max="4064" width="18.140625" style="4" customWidth="1"/>
    <col min="4065" max="4065" width="16.85546875" style="4" customWidth="1"/>
    <col min="4066" max="4066" width="13.42578125" style="4" customWidth="1"/>
    <col min="4067" max="4067" width="11.7109375" style="4" customWidth="1"/>
    <col min="4068" max="4068" width="13" style="4" customWidth="1"/>
    <col min="4069" max="4069" width="13.42578125" style="4" bestFit="1" customWidth="1"/>
    <col min="4070" max="4092" width="11.42578125" style="4"/>
    <col min="4093" max="4093" width="62.85546875" style="4" customWidth="1"/>
    <col min="4094" max="4094" width="22.42578125" style="4" customWidth="1"/>
    <col min="4095" max="4095" width="18.140625" style="4" customWidth="1"/>
    <col min="4096" max="4096" width="16.85546875" style="4" customWidth="1"/>
    <col min="4097" max="4097" width="13.42578125" style="4" customWidth="1"/>
    <col min="4098" max="4098" width="11.7109375" style="4" customWidth="1"/>
    <col min="4099" max="4099" width="13" style="4" customWidth="1"/>
    <col min="4100" max="4100" width="6.140625" style="4" customWidth="1"/>
    <col min="4101" max="4104" width="14.7109375" style="4" customWidth="1"/>
    <col min="4105" max="4317" width="11.42578125" style="4"/>
    <col min="4318" max="4318" width="62.85546875" style="4" customWidth="1"/>
    <col min="4319" max="4319" width="22.28515625" style="4" customWidth="1"/>
    <col min="4320" max="4320" width="18.140625" style="4" customWidth="1"/>
    <col min="4321" max="4321" width="16.85546875" style="4" customWidth="1"/>
    <col min="4322" max="4322" width="13.42578125" style="4" customWidth="1"/>
    <col min="4323" max="4323" width="11.7109375" style="4" customWidth="1"/>
    <col min="4324" max="4324" width="13" style="4" customWidth="1"/>
    <col min="4325" max="4325" width="13.42578125" style="4" bestFit="1" customWidth="1"/>
    <col min="4326" max="4348" width="11.42578125" style="4"/>
    <col min="4349" max="4349" width="62.85546875" style="4" customWidth="1"/>
    <col min="4350" max="4350" width="22.42578125" style="4" customWidth="1"/>
    <col min="4351" max="4351" width="18.140625" style="4" customWidth="1"/>
    <col min="4352" max="4352" width="16.85546875" style="4" customWidth="1"/>
    <col min="4353" max="4353" width="13.42578125" style="4" customWidth="1"/>
    <col min="4354" max="4354" width="11.7109375" style="4" customWidth="1"/>
    <col min="4355" max="4355" width="13" style="4" customWidth="1"/>
    <col min="4356" max="4356" width="6.140625" style="4" customWidth="1"/>
    <col min="4357" max="4360" width="14.7109375" style="4" customWidth="1"/>
    <col min="4361" max="4573" width="11.42578125" style="4"/>
    <col min="4574" max="4574" width="62.85546875" style="4" customWidth="1"/>
    <col min="4575" max="4575" width="22.28515625" style="4" customWidth="1"/>
    <col min="4576" max="4576" width="18.140625" style="4" customWidth="1"/>
    <col min="4577" max="4577" width="16.85546875" style="4" customWidth="1"/>
    <col min="4578" max="4578" width="13.42578125" style="4" customWidth="1"/>
    <col min="4579" max="4579" width="11.7109375" style="4" customWidth="1"/>
    <col min="4580" max="4580" width="13" style="4" customWidth="1"/>
    <col min="4581" max="4581" width="13.42578125" style="4" bestFit="1" customWidth="1"/>
    <col min="4582" max="4604" width="11.42578125" style="4"/>
    <col min="4605" max="4605" width="62.85546875" style="4" customWidth="1"/>
    <col min="4606" max="4606" width="22.42578125" style="4" customWidth="1"/>
    <col min="4607" max="4607" width="18.140625" style="4" customWidth="1"/>
    <col min="4608" max="4608" width="16.85546875" style="4" customWidth="1"/>
    <col min="4609" max="4609" width="13.42578125" style="4" customWidth="1"/>
    <col min="4610" max="4610" width="11.7109375" style="4" customWidth="1"/>
    <col min="4611" max="4611" width="13" style="4" customWidth="1"/>
    <col min="4612" max="4612" width="6.140625" style="4" customWidth="1"/>
    <col min="4613" max="4616" width="14.7109375" style="4" customWidth="1"/>
    <col min="4617" max="4829" width="11.42578125" style="4"/>
    <col min="4830" max="4830" width="62.85546875" style="4" customWidth="1"/>
    <col min="4831" max="4831" width="22.28515625" style="4" customWidth="1"/>
    <col min="4832" max="4832" width="18.140625" style="4" customWidth="1"/>
    <col min="4833" max="4833" width="16.85546875" style="4" customWidth="1"/>
    <col min="4834" max="4834" width="13.42578125" style="4" customWidth="1"/>
    <col min="4835" max="4835" width="11.7109375" style="4" customWidth="1"/>
    <col min="4836" max="4836" width="13" style="4" customWidth="1"/>
    <col min="4837" max="4837" width="13.42578125" style="4" bestFit="1" customWidth="1"/>
    <col min="4838" max="4860" width="11.42578125" style="4"/>
    <col min="4861" max="4861" width="62.85546875" style="4" customWidth="1"/>
    <col min="4862" max="4862" width="22.42578125" style="4" customWidth="1"/>
    <col min="4863" max="4863" width="18.140625" style="4" customWidth="1"/>
    <col min="4864" max="4864" width="16.85546875" style="4" customWidth="1"/>
    <col min="4865" max="4865" width="13.42578125" style="4" customWidth="1"/>
    <col min="4866" max="4866" width="11.7109375" style="4" customWidth="1"/>
    <col min="4867" max="4867" width="13" style="4" customWidth="1"/>
    <col min="4868" max="4868" width="6.140625" style="4" customWidth="1"/>
    <col min="4869" max="4872" width="14.7109375" style="4" customWidth="1"/>
    <col min="4873" max="5085" width="11.42578125" style="4"/>
    <col min="5086" max="5086" width="62.85546875" style="4" customWidth="1"/>
    <col min="5087" max="5087" width="22.28515625" style="4" customWidth="1"/>
    <col min="5088" max="5088" width="18.140625" style="4" customWidth="1"/>
    <col min="5089" max="5089" width="16.85546875" style="4" customWidth="1"/>
    <col min="5090" max="5090" width="13.42578125" style="4" customWidth="1"/>
    <col min="5091" max="5091" width="11.7109375" style="4" customWidth="1"/>
    <col min="5092" max="5092" width="13" style="4" customWidth="1"/>
    <col min="5093" max="5093" width="13.42578125" style="4" bestFit="1" customWidth="1"/>
    <col min="5094" max="5116" width="11.42578125" style="4"/>
    <col min="5117" max="5117" width="62.85546875" style="4" customWidth="1"/>
    <col min="5118" max="5118" width="22.42578125" style="4" customWidth="1"/>
    <col min="5119" max="5119" width="18.140625" style="4" customWidth="1"/>
    <col min="5120" max="5120" width="16.85546875" style="4" customWidth="1"/>
    <col min="5121" max="5121" width="13.42578125" style="4" customWidth="1"/>
    <col min="5122" max="5122" width="11.7109375" style="4" customWidth="1"/>
    <col min="5123" max="5123" width="13" style="4" customWidth="1"/>
    <col min="5124" max="5124" width="6.140625" style="4" customWidth="1"/>
    <col min="5125" max="5128" width="14.7109375" style="4" customWidth="1"/>
    <col min="5129" max="5341" width="11.42578125" style="4"/>
    <col min="5342" max="5342" width="62.85546875" style="4" customWidth="1"/>
    <col min="5343" max="5343" width="22.28515625" style="4" customWidth="1"/>
    <col min="5344" max="5344" width="18.140625" style="4" customWidth="1"/>
    <col min="5345" max="5345" width="16.85546875" style="4" customWidth="1"/>
    <col min="5346" max="5346" width="13.42578125" style="4" customWidth="1"/>
    <col min="5347" max="5347" width="11.7109375" style="4" customWidth="1"/>
    <col min="5348" max="5348" width="13" style="4" customWidth="1"/>
    <col min="5349" max="5349" width="13.42578125" style="4" bestFit="1" customWidth="1"/>
    <col min="5350" max="5372" width="11.42578125" style="4"/>
    <col min="5373" max="5373" width="62.85546875" style="4" customWidth="1"/>
    <col min="5374" max="5374" width="22.42578125" style="4" customWidth="1"/>
    <col min="5375" max="5375" width="18.140625" style="4" customWidth="1"/>
    <col min="5376" max="5376" width="16.85546875" style="4" customWidth="1"/>
    <col min="5377" max="5377" width="13.42578125" style="4" customWidth="1"/>
    <col min="5378" max="5378" width="11.7109375" style="4" customWidth="1"/>
    <col min="5379" max="5379" width="13" style="4" customWidth="1"/>
    <col min="5380" max="5380" width="6.140625" style="4" customWidth="1"/>
    <col min="5381" max="5384" width="14.7109375" style="4" customWidth="1"/>
    <col min="5385" max="5597" width="11.42578125" style="4"/>
    <col min="5598" max="5598" width="62.85546875" style="4" customWidth="1"/>
    <col min="5599" max="5599" width="22.28515625" style="4" customWidth="1"/>
    <col min="5600" max="5600" width="18.140625" style="4" customWidth="1"/>
    <col min="5601" max="5601" width="16.85546875" style="4" customWidth="1"/>
    <col min="5602" max="5602" width="13.42578125" style="4" customWidth="1"/>
    <col min="5603" max="5603" width="11.7109375" style="4" customWidth="1"/>
    <col min="5604" max="5604" width="13" style="4" customWidth="1"/>
    <col min="5605" max="5605" width="13.42578125" style="4" bestFit="1" customWidth="1"/>
    <col min="5606" max="5628" width="11.42578125" style="4"/>
    <col min="5629" max="5629" width="62.85546875" style="4" customWidth="1"/>
    <col min="5630" max="5630" width="22.42578125" style="4" customWidth="1"/>
    <col min="5631" max="5631" width="18.140625" style="4" customWidth="1"/>
    <col min="5632" max="5632" width="16.85546875" style="4" customWidth="1"/>
    <col min="5633" max="5633" width="13.42578125" style="4" customWidth="1"/>
    <col min="5634" max="5634" width="11.7109375" style="4" customWidth="1"/>
    <col min="5635" max="5635" width="13" style="4" customWidth="1"/>
    <col min="5636" max="5636" width="6.140625" style="4" customWidth="1"/>
    <col min="5637" max="5640" width="14.7109375" style="4" customWidth="1"/>
    <col min="5641" max="5853" width="11.42578125" style="4"/>
    <col min="5854" max="5854" width="62.85546875" style="4" customWidth="1"/>
    <col min="5855" max="5855" width="22.28515625" style="4" customWidth="1"/>
    <col min="5856" max="5856" width="18.140625" style="4" customWidth="1"/>
    <col min="5857" max="5857" width="16.85546875" style="4" customWidth="1"/>
    <col min="5858" max="5858" width="13.42578125" style="4" customWidth="1"/>
    <col min="5859" max="5859" width="11.7109375" style="4" customWidth="1"/>
    <col min="5860" max="5860" width="13" style="4" customWidth="1"/>
    <col min="5861" max="5861" width="13.42578125" style="4" bestFit="1" customWidth="1"/>
    <col min="5862" max="5884" width="11.42578125" style="4"/>
    <col min="5885" max="5885" width="62.85546875" style="4" customWidth="1"/>
    <col min="5886" max="5886" width="22.42578125" style="4" customWidth="1"/>
    <col min="5887" max="5887" width="18.140625" style="4" customWidth="1"/>
    <col min="5888" max="5888" width="16.85546875" style="4" customWidth="1"/>
    <col min="5889" max="5889" width="13.42578125" style="4" customWidth="1"/>
    <col min="5890" max="5890" width="11.7109375" style="4" customWidth="1"/>
    <col min="5891" max="5891" width="13" style="4" customWidth="1"/>
    <col min="5892" max="5892" width="6.140625" style="4" customWidth="1"/>
    <col min="5893" max="5896" width="14.7109375" style="4" customWidth="1"/>
    <col min="5897" max="6109" width="11.42578125" style="4"/>
    <col min="6110" max="6110" width="62.85546875" style="4" customWidth="1"/>
    <col min="6111" max="6111" width="22.28515625" style="4" customWidth="1"/>
    <col min="6112" max="6112" width="18.140625" style="4" customWidth="1"/>
    <col min="6113" max="6113" width="16.85546875" style="4" customWidth="1"/>
    <col min="6114" max="6114" width="13.42578125" style="4" customWidth="1"/>
    <col min="6115" max="6115" width="11.7109375" style="4" customWidth="1"/>
    <col min="6116" max="6116" width="13" style="4" customWidth="1"/>
    <col min="6117" max="6117" width="13.42578125" style="4" bestFit="1" customWidth="1"/>
    <col min="6118" max="6140" width="11.42578125" style="4"/>
    <col min="6141" max="6141" width="62.85546875" style="4" customWidth="1"/>
    <col min="6142" max="6142" width="22.42578125" style="4" customWidth="1"/>
    <col min="6143" max="6143" width="18.140625" style="4" customWidth="1"/>
    <col min="6144" max="6144" width="16.85546875" style="4" customWidth="1"/>
    <col min="6145" max="6145" width="13.42578125" style="4" customWidth="1"/>
    <col min="6146" max="6146" width="11.7109375" style="4" customWidth="1"/>
    <col min="6147" max="6147" width="13" style="4" customWidth="1"/>
    <col min="6148" max="6148" width="6.140625" style="4" customWidth="1"/>
    <col min="6149" max="6152" width="14.7109375" style="4" customWidth="1"/>
    <col min="6153" max="6365" width="11.42578125" style="4"/>
    <col min="6366" max="6366" width="62.85546875" style="4" customWidth="1"/>
    <col min="6367" max="6367" width="22.28515625" style="4" customWidth="1"/>
    <col min="6368" max="6368" width="18.140625" style="4" customWidth="1"/>
    <col min="6369" max="6369" width="16.85546875" style="4" customWidth="1"/>
    <col min="6370" max="6370" width="13.42578125" style="4" customWidth="1"/>
    <col min="6371" max="6371" width="11.7109375" style="4" customWidth="1"/>
    <col min="6372" max="6372" width="13" style="4" customWidth="1"/>
    <col min="6373" max="6373" width="13.42578125" style="4" bestFit="1" customWidth="1"/>
    <col min="6374" max="6396" width="11.42578125" style="4"/>
    <col min="6397" max="6397" width="62.85546875" style="4" customWidth="1"/>
    <col min="6398" max="6398" width="22.42578125" style="4" customWidth="1"/>
    <col min="6399" max="6399" width="18.140625" style="4" customWidth="1"/>
    <col min="6400" max="6400" width="16.85546875" style="4" customWidth="1"/>
    <col min="6401" max="6401" width="13.42578125" style="4" customWidth="1"/>
    <col min="6402" max="6402" width="11.7109375" style="4" customWidth="1"/>
    <col min="6403" max="6403" width="13" style="4" customWidth="1"/>
    <col min="6404" max="6404" width="6.140625" style="4" customWidth="1"/>
    <col min="6405" max="6408" width="14.7109375" style="4" customWidth="1"/>
    <col min="6409" max="6621" width="11.42578125" style="4"/>
    <col min="6622" max="6622" width="62.85546875" style="4" customWidth="1"/>
    <col min="6623" max="6623" width="22.28515625" style="4" customWidth="1"/>
    <col min="6624" max="6624" width="18.140625" style="4" customWidth="1"/>
    <col min="6625" max="6625" width="16.85546875" style="4" customWidth="1"/>
    <col min="6626" max="6626" width="13.42578125" style="4" customWidth="1"/>
    <col min="6627" max="6627" width="11.7109375" style="4" customWidth="1"/>
    <col min="6628" max="6628" width="13" style="4" customWidth="1"/>
    <col min="6629" max="6629" width="13.42578125" style="4" bestFit="1" customWidth="1"/>
    <col min="6630" max="6652" width="11.42578125" style="4"/>
    <col min="6653" max="6653" width="62.85546875" style="4" customWidth="1"/>
    <col min="6654" max="6654" width="22.42578125" style="4" customWidth="1"/>
    <col min="6655" max="6655" width="18.140625" style="4" customWidth="1"/>
    <col min="6656" max="6656" width="16.85546875" style="4" customWidth="1"/>
    <col min="6657" max="6657" width="13.42578125" style="4" customWidth="1"/>
    <col min="6658" max="6658" width="11.7109375" style="4" customWidth="1"/>
    <col min="6659" max="6659" width="13" style="4" customWidth="1"/>
    <col min="6660" max="6660" width="6.140625" style="4" customWidth="1"/>
    <col min="6661" max="6664" width="14.7109375" style="4" customWidth="1"/>
    <col min="6665" max="6877" width="11.42578125" style="4"/>
    <col min="6878" max="6878" width="62.85546875" style="4" customWidth="1"/>
    <col min="6879" max="6879" width="22.28515625" style="4" customWidth="1"/>
    <col min="6880" max="6880" width="18.140625" style="4" customWidth="1"/>
    <col min="6881" max="6881" width="16.85546875" style="4" customWidth="1"/>
    <col min="6882" max="6882" width="13.42578125" style="4" customWidth="1"/>
    <col min="6883" max="6883" width="11.7109375" style="4" customWidth="1"/>
    <col min="6884" max="6884" width="13" style="4" customWidth="1"/>
    <col min="6885" max="6885" width="13.42578125" style="4" bestFit="1" customWidth="1"/>
    <col min="6886" max="6908" width="11.42578125" style="4"/>
    <col min="6909" max="6909" width="62.85546875" style="4" customWidth="1"/>
    <col min="6910" max="6910" width="22.42578125" style="4" customWidth="1"/>
    <col min="6911" max="6911" width="18.140625" style="4" customWidth="1"/>
    <col min="6912" max="6912" width="16.85546875" style="4" customWidth="1"/>
    <col min="6913" max="6913" width="13.42578125" style="4" customWidth="1"/>
    <col min="6914" max="6914" width="11.7109375" style="4" customWidth="1"/>
    <col min="6915" max="6915" width="13" style="4" customWidth="1"/>
    <col min="6916" max="6916" width="6.140625" style="4" customWidth="1"/>
    <col min="6917" max="6920" width="14.7109375" style="4" customWidth="1"/>
    <col min="6921" max="7133" width="11.42578125" style="4"/>
    <col min="7134" max="7134" width="62.85546875" style="4" customWidth="1"/>
    <col min="7135" max="7135" width="22.28515625" style="4" customWidth="1"/>
    <col min="7136" max="7136" width="18.140625" style="4" customWidth="1"/>
    <col min="7137" max="7137" width="16.85546875" style="4" customWidth="1"/>
    <col min="7138" max="7138" width="13.42578125" style="4" customWidth="1"/>
    <col min="7139" max="7139" width="11.7109375" style="4" customWidth="1"/>
    <col min="7140" max="7140" width="13" style="4" customWidth="1"/>
    <col min="7141" max="7141" width="13.42578125" style="4" bestFit="1" customWidth="1"/>
    <col min="7142" max="7164" width="11.42578125" style="4"/>
    <col min="7165" max="7165" width="62.85546875" style="4" customWidth="1"/>
    <col min="7166" max="7166" width="22.42578125" style="4" customWidth="1"/>
    <col min="7167" max="7167" width="18.140625" style="4" customWidth="1"/>
    <col min="7168" max="7168" width="16.85546875" style="4" customWidth="1"/>
    <col min="7169" max="7169" width="13.42578125" style="4" customWidth="1"/>
    <col min="7170" max="7170" width="11.7109375" style="4" customWidth="1"/>
    <col min="7171" max="7171" width="13" style="4" customWidth="1"/>
    <col min="7172" max="7172" width="6.140625" style="4" customWidth="1"/>
    <col min="7173" max="7176" width="14.7109375" style="4" customWidth="1"/>
    <col min="7177" max="7389" width="11.42578125" style="4"/>
    <col min="7390" max="7390" width="62.85546875" style="4" customWidth="1"/>
    <col min="7391" max="7391" width="22.28515625" style="4" customWidth="1"/>
    <col min="7392" max="7392" width="18.140625" style="4" customWidth="1"/>
    <col min="7393" max="7393" width="16.85546875" style="4" customWidth="1"/>
    <col min="7394" max="7394" width="13.42578125" style="4" customWidth="1"/>
    <col min="7395" max="7395" width="11.7109375" style="4" customWidth="1"/>
    <col min="7396" max="7396" width="13" style="4" customWidth="1"/>
    <col min="7397" max="7397" width="13.42578125" style="4" bestFit="1" customWidth="1"/>
    <col min="7398" max="7420" width="11.42578125" style="4"/>
    <col min="7421" max="7421" width="62.85546875" style="4" customWidth="1"/>
    <col min="7422" max="7422" width="22.42578125" style="4" customWidth="1"/>
    <col min="7423" max="7423" width="18.140625" style="4" customWidth="1"/>
    <col min="7424" max="7424" width="16.85546875" style="4" customWidth="1"/>
    <col min="7425" max="7425" width="13.42578125" style="4" customWidth="1"/>
    <col min="7426" max="7426" width="11.7109375" style="4" customWidth="1"/>
    <col min="7427" max="7427" width="13" style="4" customWidth="1"/>
    <col min="7428" max="7428" width="6.140625" style="4" customWidth="1"/>
    <col min="7429" max="7432" width="14.7109375" style="4" customWidth="1"/>
    <col min="7433" max="7645" width="11.42578125" style="4"/>
    <col min="7646" max="7646" width="62.85546875" style="4" customWidth="1"/>
    <col min="7647" max="7647" width="22.28515625" style="4" customWidth="1"/>
    <col min="7648" max="7648" width="18.140625" style="4" customWidth="1"/>
    <col min="7649" max="7649" width="16.85546875" style="4" customWidth="1"/>
    <col min="7650" max="7650" width="13.42578125" style="4" customWidth="1"/>
    <col min="7651" max="7651" width="11.7109375" style="4" customWidth="1"/>
    <col min="7652" max="7652" width="13" style="4" customWidth="1"/>
    <col min="7653" max="7653" width="13.42578125" style="4" bestFit="1" customWidth="1"/>
    <col min="7654" max="7676" width="11.42578125" style="4"/>
    <col min="7677" max="7677" width="62.85546875" style="4" customWidth="1"/>
    <col min="7678" max="7678" width="22.42578125" style="4" customWidth="1"/>
    <col min="7679" max="7679" width="18.140625" style="4" customWidth="1"/>
    <col min="7680" max="7680" width="16.85546875" style="4" customWidth="1"/>
    <col min="7681" max="7681" width="13.42578125" style="4" customWidth="1"/>
    <col min="7682" max="7682" width="11.7109375" style="4" customWidth="1"/>
    <col min="7683" max="7683" width="13" style="4" customWidth="1"/>
    <col min="7684" max="7684" width="6.140625" style="4" customWidth="1"/>
    <col min="7685" max="7688" width="14.7109375" style="4" customWidth="1"/>
    <col min="7689" max="7901" width="11.42578125" style="4"/>
    <col min="7902" max="7902" width="62.85546875" style="4" customWidth="1"/>
    <col min="7903" max="7903" width="22.28515625" style="4" customWidth="1"/>
    <col min="7904" max="7904" width="18.140625" style="4" customWidth="1"/>
    <col min="7905" max="7905" width="16.85546875" style="4" customWidth="1"/>
    <col min="7906" max="7906" width="13.42578125" style="4" customWidth="1"/>
    <col min="7907" max="7907" width="11.7109375" style="4" customWidth="1"/>
    <col min="7908" max="7908" width="13" style="4" customWidth="1"/>
    <col min="7909" max="7909" width="13.42578125" style="4" bestFit="1" customWidth="1"/>
    <col min="7910" max="7932" width="11.42578125" style="4"/>
    <col min="7933" max="7933" width="62.85546875" style="4" customWidth="1"/>
    <col min="7934" max="7934" width="22.42578125" style="4" customWidth="1"/>
    <col min="7935" max="7935" width="18.140625" style="4" customWidth="1"/>
    <col min="7936" max="7936" width="16.85546875" style="4" customWidth="1"/>
    <col min="7937" max="7937" width="13.42578125" style="4" customWidth="1"/>
    <col min="7938" max="7938" width="11.7109375" style="4" customWidth="1"/>
    <col min="7939" max="7939" width="13" style="4" customWidth="1"/>
    <col min="7940" max="7940" width="6.140625" style="4" customWidth="1"/>
    <col min="7941" max="7944" width="14.7109375" style="4" customWidth="1"/>
    <col min="7945" max="8157" width="11.42578125" style="4"/>
    <col min="8158" max="8158" width="62.85546875" style="4" customWidth="1"/>
    <col min="8159" max="8159" width="22.28515625" style="4" customWidth="1"/>
    <col min="8160" max="8160" width="18.140625" style="4" customWidth="1"/>
    <col min="8161" max="8161" width="16.85546875" style="4" customWidth="1"/>
    <col min="8162" max="8162" width="13.42578125" style="4" customWidth="1"/>
    <col min="8163" max="8163" width="11.7109375" style="4" customWidth="1"/>
    <col min="8164" max="8164" width="13" style="4" customWidth="1"/>
    <col min="8165" max="8165" width="13.42578125" style="4" bestFit="1" customWidth="1"/>
    <col min="8166" max="8188" width="11.42578125" style="4"/>
    <col min="8189" max="8189" width="62.85546875" style="4" customWidth="1"/>
    <col min="8190" max="8190" width="22.42578125" style="4" customWidth="1"/>
    <col min="8191" max="8191" width="18.140625" style="4" customWidth="1"/>
    <col min="8192" max="8192" width="16.85546875" style="4" customWidth="1"/>
    <col min="8193" max="8193" width="13.42578125" style="4" customWidth="1"/>
    <col min="8194" max="8194" width="11.7109375" style="4" customWidth="1"/>
    <col min="8195" max="8195" width="13" style="4" customWidth="1"/>
    <col min="8196" max="8196" width="6.140625" style="4" customWidth="1"/>
    <col min="8197" max="8200" width="14.7109375" style="4" customWidth="1"/>
    <col min="8201" max="8413" width="11.42578125" style="4"/>
    <col min="8414" max="8414" width="62.85546875" style="4" customWidth="1"/>
    <col min="8415" max="8415" width="22.28515625" style="4" customWidth="1"/>
    <col min="8416" max="8416" width="18.140625" style="4" customWidth="1"/>
    <col min="8417" max="8417" width="16.85546875" style="4" customWidth="1"/>
    <col min="8418" max="8418" width="13.42578125" style="4" customWidth="1"/>
    <col min="8419" max="8419" width="11.7109375" style="4" customWidth="1"/>
    <col min="8420" max="8420" width="13" style="4" customWidth="1"/>
    <col min="8421" max="8421" width="13.42578125" style="4" bestFit="1" customWidth="1"/>
    <col min="8422" max="8444" width="11.42578125" style="4"/>
    <col min="8445" max="8445" width="62.85546875" style="4" customWidth="1"/>
    <col min="8446" max="8446" width="22.42578125" style="4" customWidth="1"/>
    <col min="8447" max="8447" width="18.140625" style="4" customWidth="1"/>
    <col min="8448" max="8448" width="16.85546875" style="4" customWidth="1"/>
    <col min="8449" max="8449" width="13.42578125" style="4" customWidth="1"/>
    <col min="8450" max="8450" width="11.7109375" style="4" customWidth="1"/>
    <col min="8451" max="8451" width="13" style="4" customWidth="1"/>
    <col min="8452" max="8452" width="6.140625" style="4" customWidth="1"/>
    <col min="8453" max="8456" width="14.7109375" style="4" customWidth="1"/>
    <col min="8457" max="8669" width="11.42578125" style="4"/>
    <col min="8670" max="8670" width="62.85546875" style="4" customWidth="1"/>
    <col min="8671" max="8671" width="22.28515625" style="4" customWidth="1"/>
    <col min="8672" max="8672" width="18.140625" style="4" customWidth="1"/>
    <col min="8673" max="8673" width="16.85546875" style="4" customWidth="1"/>
    <col min="8674" max="8674" width="13.42578125" style="4" customWidth="1"/>
    <col min="8675" max="8675" width="11.7109375" style="4" customWidth="1"/>
    <col min="8676" max="8676" width="13" style="4" customWidth="1"/>
    <col min="8677" max="8677" width="13.42578125" style="4" bestFit="1" customWidth="1"/>
    <col min="8678" max="8700" width="11.42578125" style="4"/>
    <col min="8701" max="8701" width="62.85546875" style="4" customWidth="1"/>
    <col min="8702" max="8702" width="22.42578125" style="4" customWidth="1"/>
    <col min="8703" max="8703" width="18.140625" style="4" customWidth="1"/>
    <col min="8704" max="8704" width="16.85546875" style="4" customWidth="1"/>
    <col min="8705" max="8705" width="13.42578125" style="4" customWidth="1"/>
    <col min="8706" max="8706" width="11.7109375" style="4" customWidth="1"/>
    <col min="8707" max="8707" width="13" style="4" customWidth="1"/>
    <col min="8708" max="8708" width="6.140625" style="4" customWidth="1"/>
    <col min="8709" max="8712" width="14.7109375" style="4" customWidth="1"/>
    <col min="8713" max="8925" width="11.42578125" style="4"/>
    <col min="8926" max="8926" width="62.85546875" style="4" customWidth="1"/>
    <col min="8927" max="8927" width="22.28515625" style="4" customWidth="1"/>
    <col min="8928" max="8928" width="18.140625" style="4" customWidth="1"/>
    <col min="8929" max="8929" width="16.85546875" style="4" customWidth="1"/>
    <col min="8930" max="8930" width="13.42578125" style="4" customWidth="1"/>
    <col min="8931" max="8931" width="11.7109375" style="4" customWidth="1"/>
    <col min="8932" max="8932" width="13" style="4" customWidth="1"/>
    <col min="8933" max="8933" width="13.42578125" style="4" bestFit="1" customWidth="1"/>
    <col min="8934" max="8956" width="11.42578125" style="4"/>
    <col min="8957" max="8957" width="62.85546875" style="4" customWidth="1"/>
    <col min="8958" max="8958" width="22.42578125" style="4" customWidth="1"/>
    <col min="8959" max="8959" width="18.140625" style="4" customWidth="1"/>
    <col min="8960" max="8960" width="16.85546875" style="4" customWidth="1"/>
    <col min="8961" max="8961" width="13.42578125" style="4" customWidth="1"/>
    <col min="8962" max="8962" width="11.7109375" style="4" customWidth="1"/>
    <col min="8963" max="8963" width="13" style="4" customWidth="1"/>
    <col min="8964" max="8964" width="6.140625" style="4" customWidth="1"/>
    <col min="8965" max="8968" width="14.7109375" style="4" customWidth="1"/>
    <col min="8969" max="9181" width="11.42578125" style="4"/>
    <col min="9182" max="9182" width="62.85546875" style="4" customWidth="1"/>
    <col min="9183" max="9183" width="22.28515625" style="4" customWidth="1"/>
    <col min="9184" max="9184" width="18.140625" style="4" customWidth="1"/>
    <col min="9185" max="9185" width="16.85546875" style="4" customWidth="1"/>
    <col min="9186" max="9186" width="13.42578125" style="4" customWidth="1"/>
    <col min="9187" max="9187" width="11.7109375" style="4" customWidth="1"/>
    <col min="9188" max="9188" width="13" style="4" customWidth="1"/>
    <col min="9189" max="9189" width="13.42578125" style="4" bestFit="1" customWidth="1"/>
    <col min="9190" max="9212" width="11.42578125" style="4"/>
    <col min="9213" max="9213" width="62.85546875" style="4" customWidth="1"/>
    <col min="9214" max="9214" width="22.42578125" style="4" customWidth="1"/>
    <col min="9215" max="9215" width="18.140625" style="4" customWidth="1"/>
    <col min="9216" max="9216" width="16.85546875" style="4" customWidth="1"/>
    <col min="9217" max="9217" width="13.42578125" style="4" customWidth="1"/>
    <col min="9218" max="9218" width="11.7109375" style="4" customWidth="1"/>
    <col min="9219" max="9219" width="13" style="4" customWidth="1"/>
    <col min="9220" max="9220" width="6.140625" style="4" customWidth="1"/>
    <col min="9221" max="9224" width="14.7109375" style="4" customWidth="1"/>
    <col min="9225" max="9437" width="11.42578125" style="4"/>
    <col min="9438" max="9438" width="62.85546875" style="4" customWidth="1"/>
    <col min="9439" max="9439" width="22.28515625" style="4" customWidth="1"/>
    <col min="9440" max="9440" width="18.140625" style="4" customWidth="1"/>
    <col min="9441" max="9441" width="16.85546875" style="4" customWidth="1"/>
    <col min="9442" max="9442" width="13.42578125" style="4" customWidth="1"/>
    <col min="9443" max="9443" width="11.7109375" style="4" customWidth="1"/>
    <col min="9444" max="9444" width="13" style="4" customWidth="1"/>
    <col min="9445" max="9445" width="13.42578125" style="4" bestFit="1" customWidth="1"/>
    <col min="9446" max="9468" width="11.42578125" style="4"/>
    <col min="9469" max="9469" width="62.85546875" style="4" customWidth="1"/>
    <col min="9470" max="9470" width="22.42578125" style="4" customWidth="1"/>
    <col min="9471" max="9471" width="18.140625" style="4" customWidth="1"/>
    <col min="9472" max="9472" width="16.85546875" style="4" customWidth="1"/>
    <col min="9473" max="9473" width="13.42578125" style="4" customWidth="1"/>
    <col min="9474" max="9474" width="11.7109375" style="4" customWidth="1"/>
    <col min="9475" max="9475" width="13" style="4" customWidth="1"/>
    <col min="9476" max="9476" width="6.140625" style="4" customWidth="1"/>
    <col min="9477" max="9480" width="14.7109375" style="4" customWidth="1"/>
    <col min="9481" max="9693" width="11.42578125" style="4"/>
    <col min="9694" max="9694" width="62.85546875" style="4" customWidth="1"/>
    <col min="9695" max="9695" width="22.28515625" style="4" customWidth="1"/>
    <col min="9696" max="9696" width="18.140625" style="4" customWidth="1"/>
    <col min="9697" max="9697" width="16.85546875" style="4" customWidth="1"/>
    <col min="9698" max="9698" width="13.42578125" style="4" customWidth="1"/>
    <col min="9699" max="9699" width="11.7109375" style="4" customWidth="1"/>
    <col min="9700" max="9700" width="13" style="4" customWidth="1"/>
    <col min="9701" max="9701" width="13.42578125" style="4" bestFit="1" customWidth="1"/>
    <col min="9702" max="9724" width="11.42578125" style="4"/>
    <col min="9725" max="9725" width="62.85546875" style="4" customWidth="1"/>
    <col min="9726" max="9726" width="22.42578125" style="4" customWidth="1"/>
    <col min="9727" max="9727" width="18.140625" style="4" customWidth="1"/>
    <col min="9728" max="9728" width="16.85546875" style="4" customWidth="1"/>
    <col min="9729" max="9729" width="13.42578125" style="4" customWidth="1"/>
    <col min="9730" max="9730" width="11.7109375" style="4" customWidth="1"/>
    <col min="9731" max="9731" width="13" style="4" customWidth="1"/>
    <col min="9732" max="9732" width="6.140625" style="4" customWidth="1"/>
    <col min="9733" max="9736" width="14.7109375" style="4" customWidth="1"/>
    <col min="9737" max="9949" width="11.42578125" style="4"/>
    <col min="9950" max="9950" width="62.85546875" style="4" customWidth="1"/>
    <col min="9951" max="9951" width="22.28515625" style="4" customWidth="1"/>
    <col min="9952" max="9952" width="18.140625" style="4" customWidth="1"/>
    <col min="9953" max="9953" width="16.85546875" style="4" customWidth="1"/>
    <col min="9954" max="9954" width="13.42578125" style="4" customWidth="1"/>
    <col min="9955" max="9955" width="11.7109375" style="4" customWidth="1"/>
    <col min="9956" max="9956" width="13" style="4" customWidth="1"/>
    <col min="9957" max="9957" width="13.42578125" style="4" bestFit="1" customWidth="1"/>
    <col min="9958" max="9980" width="11.42578125" style="4"/>
    <col min="9981" max="9981" width="62.85546875" style="4" customWidth="1"/>
    <col min="9982" max="9982" width="22.42578125" style="4" customWidth="1"/>
    <col min="9983" max="9983" width="18.140625" style="4" customWidth="1"/>
    <col min="9984" max="9984" width="16.85546875" style="4" customWidth="1"/>
    <col min="9985" max="9985" width="13.42578125" style="4" customWidth="1"/>
    <col min="9986" max="9986" width="11.7109375" style="4" customWidth="1"/>
    <col min="9987" max="9987" width="13" style="4" customWidth="1"/>
    <col min="9988" max="9988" width="6.140625" style="4" customWidth="1"/>
    <col min="9989" max="9992" width="14.7109375" style="4" customWidth="1"/>
    <col min="9993" max="10205" width="11.42578125" style="4"/>
    <col min="10206" max="10206" width="62.85546875" style="4" customWidth="1"/>
    <col min="10207" max="10207" width="22.28515625" style="4" customWidth="1"/>
    <col min="10208" max="10208" width="18.140625" style="4" customWidth="1"/>
    <col min="10209" max="10209" width="16.85546875" style="4" customWidth="1"/>
    <col min="10210" max="10210" width="13.42578125" style="4" customWidth="1"/>
    <col min="10211" max="10211" width="11.7109375" style="4" customWidth="1"/>
    <col min="10212" max="10212" width="13" style="4" customWidth="1"/>
    <col min="10213" max="10213" width="13.42578125" style="4" bestFit="1" customWidth="1"/>
    <col min="10214" max="10236" width="11.42578125" style="4"/>
    <col min="10237" max="10237" width="62.85546875" style="4" customWidth="1"/>
    <col min="10238" max="10238" width="22.42578125" style="4" customWidth="1"/>
    <col min="10239" max="10239" width="18.140625" style="4" customWidth="1"/>
    <col min="10240" max="10240" width="16.85546875" style="4" customWidth="1"/>
    <col min="10241" max="10241" width="13.42578125" style="4" customWidth="1"/>
    <col min="10242" max="10242" width="11.7109375" style="4" customWidth="1"/>
    <col min="10243" max="10243" width="13" style="4" customWidth="1"/>
    <col min="10244" max="10244" width="6.140625" style="4" customWidth="1"/>
    <col min="10245" max="10248" width="14.7109375" style="4" customWidth="1"/>
    <col min="10249" max="10461" width="11.42578125" style="4"/>
    <col min="10462" max="10462" width="62.85546875" style="4" customWidth="1"/>
    <col min="10463" max="10463" width="22.28515625" style="4" customWidth="1"/>
    <col min="10464" max="10464" width="18.140625" style="4" customWidth="1"/>
    <col min="10465" max="10465" width="16.85546875" style="4" customWidth="1"/>
    <col min="10466" max="10466" width="13.42578125" style="4" customWidth="1"/>
    <col min="10467" max="10467" width="11.7109375" style="4" customWidth="1"/>
    <col min="10468" max="10468" width="13" style="4" customWidth="1"/>
    <col min="10469" max="10469" width="13.42578125" style="4" bestFit="1" customWidth="1"/>
    <col min="10470" max="10492" width="11.42578125" style="4"/>
    <col min="10493" max="10493" width="62.85546875" style="4" customWidth="1"/>
    <col min="10494" max="10494" width="22.42578125" style="4" customWidth="1"/>
    <col min="10495" max="10495" width="18.140625" style="4" customWidth="1"/>
    <col min="10496" max="10496" width="16.85546875" style="4" customWidth="1"/>
    <col min="10497" max="10497" width="13.42578125" style="4" customWidth="1"/>
    <col min="10498" max="10498" width="11.7109375" style="4" customWidth="1"/>
    <col min="10499" max="10499" width="13" style="4" customWidth="1"/>
    <col min="10500" max="10500" width="6.140625" style="4" customWidth="1"/>
    <col min="10501" max="10504" width="14.7109375" style="4" customWidth="1"/>
    <col min="10505" max="10717" width="11.42578125" style="4"/>
    <col min="10718" max="10718" width="62.85546875" style="4" customWidth="1"/>
    <col min="10719" max="10719" width="22.28515625" style="4" customWidth="1"/>
    <col min="10720" max="10720" width="18.140625" style="4" customWidth="1"/>
    <col min="10721" max="10721" width="16.85546875" style="4" customWidth="1"/>
    <col min="10722" max="10722" width="13.42578125" style="4" customWidth="1"/>
    <col min="10723" max="10723" width="11.7109375" style="4" customWidth="1"/>
    <col min="10724" max="10724" width="13" style="4" customWidth="1"/>
    <col min="10725" max="10725" width="13.42578125" style="4" bestFit="1" customWidth="1"/>
    <col min="10726" max="10748" width="11.42578125" style="4"/>
    <col min="10749" max="10749" width="62.85546875" style="4" customWidth="1"/>
    <col min="10750" max="10750" width="22.42578125" style="4" customWidth="1"/>
    <col min="10751" max="10751" width="18.140625" style="4" customWidth="1"/>
    <col min="10752" max="10752" width="16.85546875" style="4" customWidth="1"/>
    <col min="10753" max="10753" width="13.42578125" style="4" customWidth="1"/>
    <col min="10754" max="10754" width="11.7109375" style="4" customWidth="1"/>
    <col min="10755" max="10755" width="13" style="4" customWidth="1"/>
    <col min="10756" max="10756" width="6.140625" style="4" customWidth="1"/>
    <col min="10757" max="10760" width="14.7109375" style="4" customWidth="1"/>
    <col min="10761" max="10973" width="11.42578125" style="4"/>
    <col min="10974" max="10974" width="62.85546875" style="4" customWidth="1"/>
    <col min="10975" max="10975" width="22.28515625" style="4" customWidth="1"/>
    <col min="10976" max="10976" width="18.140625" style="4" customWidth="1"/>
    <col min="10977" max="10977" width="16.85546875" style="4" customWidth="1"/>
    <col min="10978" max="10978" width="13.42578125" style="4" customWidth="1"/>
    <col min="10979" max="10979" width="11.7109375" style="4" customWidth="1"/>
    <col min="10980" max="10980" width="13" style="4" customWidth="1"/>
    <col min="10981" max="10981" width="13.42578125" style="4" bestFit="1" customWidth="1"/>
    <col min="10982" max="11004" width="11.42578125" style="4"/>
    <col min="11005" max="11005" width="62.85546875" style="4" customWidth="1"/>
    <col min="11006" max="11006" width="22.42578125" style="4" customWidth="1"/>
    <col min="11007" max="11007" width="18.140625" style="4" customWidth="1"/>
    <col min="11008" max="11008" width="16.85546875" style="4" customWidth="1"/>
    <col min="11009" max="11009" width="13.42578125" style="4" customWidth="1"/>
    <col min="11010" max="11010" width="11.7109375" style="4" customWidth="1"/>
    <col min="11011" max="11011" width="13" style="4" customWidth="1"/>
    <col min="11012" max="11012" width="6.140625" style="4" customWidth="1"/>
    <col min="11013" max="11016" width="14.7109375" style="4" customWidth="1"/>
    <col min="11017" max="11229" width="11.42578125" style="4"/>
    <col min="11230" max="11230" width="62.85546875" style="4" customWidth="1"/>
    <col min="11231" max="11231" width="22.28515625" style="4" customWidth="1"/>
    <col min="11232" max="11232" width="18.140625" style="4" customWidth="1"/>
    <col min="11233" max="11233" width="16.85546875" style="4" customWidth="1"/>
    <col min="11234" max="11234" width="13.42578125" style="4" customWidth="1"/>
    <col min="11235" max="11235" width="11.7109375" style="4" customWidth="1"/>
    <col min="11236" max="11236" width="13" style="4" customWidth="1"/>
    <col min="11237" max="11237" width="13.42578125" style="4" bestFit="1" customWidth="1"/>
    <col min="11238" max="11260" width="11.42578125" style="4"/>
    <col min="11261" max="11261" width="62.85546875" style="4" customWidth="1"/>
    <col min="11262" max="11262" width="22.42578125" style="4" customWidth="1"/>
    <col min="11263" max="11263" width="18.140625" style="4" customWidth="1"/>
    <col min="11264" max="11264" width="16.85546875" style="4" customWidth="1"/>
    <col min="11265" max="11265" width="13.42578125" style="4" customWidth="1"/>
    <col min="11266" max="11266" width="11.7109375" style="4" customWidth="1"/>
    <col min="11267" max="11267" width="13" style="4" customWidth="1"/>
    <col min="11268" max="11268" width="6.140625" style="4" customWidth="1"/>
    <col min="11269" max="11272" width="14.7109375" style="4" customWidth="1"/>
    <col min="11273" max="11485" width="11.42578125" style="4"/>
    <col min="11486" max="11486" width="62.85546875" style="4" customWidth="1"/>
    <col min="11487" max="11487" width="22.28515625" style="4" customWidth="1"/>
    <col min="11488" max="11488" width="18.140625" style="4" customWidth="1"/>
    <col min="11489" max="11489" width="16.85546875" style="4" customWidth="1"/>
    <col min="11490" max="11490" width="13.42578125" style="4" customWidth="1"/>
    <col min="11491" max="11491" width="11.7109375" style="4" customWidth="1"/>
    <col min="11492" max="11492" width="13" style="4" customWidth="1"/>
    <col min="11493" max="11493" width="13.42578125" style="4" bestFit="1" customWidth="1"/>
    <col min="11494" max="11516" width="11.42578125" style="4"/>
    <col min="11517" max="11517" width="62.85546875" style="4" customWidth="1"/>
    <col min="11518" max="11518" width="22.42578125" style="4" customWidth="1"/>
    <col min="11519" max="11519" width="18.140625" style="4" customWidth="1"/>
    <col min="11520" max="11520" width="16.85546875" style="4" customWidth="1"/>
    <col min="11521" max="11521" width="13.42578125" style="4" customWidth="1"/>
    <col min="11522" max="11522" width="11.7109375" style="4" customWidth="1"/>
    <col min="11523" max="11523" width="13" style="4" customWidth="1"/>
    <col min="11524" max="11524" width="6.140625" style="4" customWidth="1"/>
    <col min="11525" max="11528" width="14.7109375" style="4" customWidth="1"/>
    <col min="11529" max="11741" width="11.42578125" style="4"/>
    <col min="11742" max="11742" width="62.85546875" style="4" customWidth="1"/>
    <col min="11743" max="11743" width="22.28515625" style="4" customWidth="1"/>
    <col min="11744" max="11744" width="18.140625" style="4" customWidth="1"/>
    <col min="11745" max="11745" width="16.85546875" style="4" customWidth="1"/>
    <col min="11746" max="11746" width="13.42578125" style="4" customWidth="1"/>
    <col min="11747" max="11747" width="11.7109375" style="4" customWidth="1"/>
    <col min="11748" max="11748" width="13" style="4" customWidth="1"/>
    <col min="11749" max="11749" width="13.42578125" style="4" bestFit="1" customWidth="1"/>
    <col min="11750" max="11772" width="11.42578125" style="4"/>
    <col min="11773" max="11773" width="62.85546875" style="4" customWidth="1"/>
    <col min="11774" max="11774" width="22.42578125" style="4" customWidth="1"/>
    <col min="11775" max="11775" width="18.140625" style="4" customWidth="1"/>
    <col min="11776" max="11776" width="16.85546875" style="4" customWidth="1"/>
    <col min="11777" max="11777" width="13.42578125" style="4" customWidth="1"/>
    <col min="11778" max="11778" width="11.7109375" style="4" customWidth="1"/>
    <col min="11779" max="11779" width="13" style="4" customWidth="1"/>
    <col min="11780" max="11780" width="6.140625" style="4" customWidth="1"/>
    <col min="11781" max="11784" width="14.7109375" style="4" customWidth="1"/>
    <col min="11785" max="11997" width="11.42578125" style="4"/>
    <col min="11998" max="11998" width="62.85546875" style="4" customWidth="1"/>
    <col min="11999" max="11999" width="22.28515625" style="4" customWidth="1"/>
    <col min="12000" max="12000" width="18.140625" style="4" customWidth="1"/>
    <col min="12001" max="12001" width="16.85546875" style="4" customWidth="1"/>
    <col min="12002" max="12002" width="13.42578125" style="4" customWidth="1"/>
    <col min="12003" max="12003" width="11.7109375" style="4" customWidth="1"/>
    <col min="12004" max="12004" width="13" style="4" customWidth="1"/>
    <col min="12005" max="12005" width="13.42578125" style="4" bestFit="1" customWidth="1"/>
    <col min="12006" max="12028" width="11.42578125" style="4"/>
    <col min="12029" max="12029" width="62.85546875" style="4" customWidth="1"/>
    <col min="12030" max="12030" width="22.42578125" style="4" customWidth="1"/>
    <col min="12031" max="12031" width="18.140625" style="4" customWidth="1"/>
    <col min="12032" max="12032" width="16.85546875" style="4" customWidth="1"/>
    <col min="12033" max="12033" width="13.42578125" style="4" customWidth="1"/>
    <col min="12034" max="12034" width="11.7109375" style="4" customWidth="1"/>
    <col min="12035" max="12035" width="13" style="4" customWidth="1"/>
    <col min="12036" max="12036" width="6.140625" style="4" customWidth="1"/>
    <col min="12037" max="12040" width="14.7109375" style="4" customWidth="1"/>
    <col min="12041" max="12253" width="11.42578125" style="4"/>
    <col min="12254" max="12254" width="62.85546875" style="4" customWidth="1"/>
    <col min="12255" max="12255" width="22.28515625" style="4" customWidth="1"/>
    <col min="12256" max="12256" width="18.140625" style="4" customWidth="1"/>
    <col min="12257" max="12257" width="16.85546875" style="4" customWidth="1"/>
    <col min="12258" max="12258" width="13.42578125" style="4" customWidth="1"/>
    <col min="12259" max="12259" width="11.7109375" style="4" customWidth="1"/>
    <col min="12260" max="12260" width="13" style="4" customWidth="1"/>
    <col min="12261" max="12261" width="13.42578125" style="4" bestFit="1" customWidth="1"/>
    <col min="12262" max="12284" width="11.42578125" style="4"/>
    <col min="12285" max="12285" width="62.85546875" style="4" customWidth="1"/>
    <col min="12286" max="12286" width="22.42578125" style="4" customWidth="1"/>
    <col min="12287" max="12287" width="18.140625" style="4" customWidth="1"/>
    <col min="12288" max="12288" width="16.85546875" style="4" customWidth="1"/>
    <col min="12289" max="12289" width="13.42578125" style="4" customWidth="1"/>
    <col min="12290" max="12290" width="11.7109375" style="4" customWidth="1"/>
    <col min="12291" max="12291" width="13" style="4" customWidth="1"/>
    <col min="12292" max="12292" width="6.140625" style="4" customWidth="1"/>
    <col min="12293" max="12296" width="14.7109375" style="4" customWidth="1"/>
    <col min="12297" max="12509" width="11.42578125" style="4"/>
    <col min="12510" max="12510" width="62.85546875" style="4" customWidth="1"/>
    <col min="12511" max="12511" width="22.28515625" style="4" customWidth="1"/>
    <col min="12512" max="12512" width="18.140625" style="4" customWidth="1"/>
    <col min="12513" max="12513" width="16.85546875" style="4" customWidth="1"/>
    <col min="12514" max="12514" width="13.42578125" style="4" customWidth="1"/>
    <col min="12515" max="12515" width="11.7109375" style="4" customWidth="1"/>
    <col min="12516" max="12516" width="13" style="4" customWidth="1"/>
    <col min="12517" max="12517" width="13.42578125" style="4" bestFit="1" customWidth="1"/>
    <col min="12518" max="12540" width="11.42578125" style="4"/>
    <col min="12541" max="12541" width="62.85546875" style="4" customWidth="1"/>
    <col min="12542" max="12542" width="22.42578125" style="4" customWidth="1"/>
    <col min="12543" max="12543" width="18.140625" style="4" customWidth="1"/>
    <col min="12544" max="12544" width="16.85546875" style="4" customWidth="1"/>
    <col min="12545" max="12545" width="13.42578125" style="4" customWidth="1"/>
    <col min="12546" max="12546" width="11.7109375" style="4" customWidth="1"/>
    <col min="12547" max="12547" width="13" style="4" customWidth="1"/>
    <col min="12548" max="12548" width="6.140625" style="4" customWidth="1"/>
    <col min="12549" max="12552" width="14.7109375" style="4" customWidth="1"/>
    <col min="12553" max="12765" width="11.42578125" style="4"/>
    <col min="12766" max="12766" width="62.85546875" style="4" customWidth="1"/>
    <col min="12767" max="12767" width="22.28515625" style="4" customWidth="1"/>
    <col min="12768" max="12768" width="18.140625" style="4" customWidth="1"/>
    <col min="12769" max="12769" width="16.85546875" style="4" customWidth="1"/>
    <col min="12770" max="12770" width="13.42578125" style="4" customWidth="1"/>
    <col min="12771" max="12771" width="11.7109375" style="4" customWidth="1"/>
    <col min="12772" max="12772" width="13" style="4" customWidth="1"/>
    <col min="12773" max="12773" width="13.42578125" style="4" bestFit="1" customWidth="1"/>
    <col min="12774" max="12796" width="11.42578125" style="4"/>
    <col min="12797" max="12797" width="62.85546875" style="4" customWidth="1"/>
    <col min="12798" max="12798" width="22.42578125" style="4" customWidth="1"/>
    <col min="12799" max="12799" width="18.140625" style="4" customWidth="1"/>
    <col min="12800" max="12800" width="16.85546875" style="4" customWidth="1"/>
    <col min="12801" max="12801" width="13.42578125" style="4" customWidth="1"/>
    <col min="12802" max="12802" width="11.7109375" style="4" customWidth="1"/>
    <col min="12803" max="12803" width="13" style="4" customWidth="1"/>
    <col min="12804" max="12804" width="6.140625" style="4" customWidth="1"/>
    <col min="12805" max="12808" width="14.7109375" style="4" customWidth="1"/>
    <col min="12809" max="13021" width="11.42578125" style="4"/>
    <col min="13022" max="13022" width="62.85546875" style="4" customWidth="1"/>
    <col min="13023" max="13023" width="22.28515625" style="4" customWidth="1"/>
    <col min="13024" max="13024" width="18.140625" style="4" customWidth="1"/>
    <col min="13025" max="13025" width="16.85546875" style="4" customWidth="1"/>
    <col min="13026" max="13026" width="13.42578125" style="4" customWidth="1"/>
    <col min="13027" max="13027" width="11.7109375" style="4" customWidth="1"/>
    <col min="13028" max="13028" width="13" style="4" customWidth="1"/>
    <col min="13029" max="13029" width="13.42578125" style="4" bestFit="1" customWidth="1"/>
    <col min="13030" max="13052" width="11.42578125" style="4"/>
    <col min="13053" max="13053" width="62.85546875" style="4" customWidth="1"/>
    <col min="13054" max="13054" width="22.42578125" style="4" customWidth="1"/>
    <col min="13055" max="13055" width="18.140625" style="4" customWidth="1"/>
    <col min="13056" max="13056" width="16.85546875" style="4" customWidth="1"/>
    <col min="13057" max="13057" width="13.42578125" style="4" customWidth="1"/>
    <col min="13058" max="13058" width="11.7109375" style="4" customWidth="1"/>
    <col min="13059" max="13059" width="13" style="4" customWidth="1"/>
    <col min="13060" max="13060" width="6.140625" style="4" customWidth="1"/>
    <col min="13061" max="13064" width="14.7109375" style="4" customWidth="1"/>
    <col min="13065" max="13277" width="11.42578125" style="4"/>
    <col min="13278" max="13278" width="62.85546875" style="4" customWidth="1"/>
    <col min="13279" max="13279" width="22.28515625" style="4" customWidth="1"/>
    <col min="13280" max="13280" width="18.140625" style="4" customWidth="1"/>
    <col min="13281" max="13281" width="16.85546875" style="4" customWidth="1"/>
    <col min="13282" max="13282" width="13.42578125" style="4" customWidth="1"/>
    <col min="13283" max="13283" width="11.7109375" style="4" customWidth="1"/>
    <col min="13284" max="13284" width="13" style="4" customWidth="1"/>
    <col min="13285" max="13285" width="13.42578125" style="4" bestFit="1" customWidth="1"/>
    <col min="13286" max="13308" width="11.42578125" style="4"/>
    <col min="13309" max="13309" width="62.85546875" style="4" customWidth="1"/>
    <col min="13310" max="13310" width="22.42578125" style="4" customWidth="1"/>
    <col min="13311" max="13311" width="18.140625" style="4" customWidth="1"/>
    <col min="13312" max="13312" width="16.85546875" style="4" customWidth="1"/>
    <col min="13313" max="13313" width="13.42578125" style="4" customWidth="1"/>
    <col min="13314" max="13314" width="11.7109375" style="4" customWidth="1"/>
    <col min="13315" max="13315" width="13" style="4" customWidth="1"/>
    <col min="13316" max="13316" width="6.140625" style="4" customWidth="1"/>
    <col min="13317" max="13320" width="14.7109375" style="4" customWidth="1"/>
    <col min="13321" max="13533" width="11.42578125" style="4"/>
    <col min="13534" max="13534" width="62.85546875" style="4" customWidth="1"/>
    <col min="13535" max="13535" width="22.28515625" style="4" customWidth="1"/>
    <col min="13536" max="13536" width="18.140625" style="4" customWidth="1"/>
    <col min="13537" max="13537" width="16.85546875" style="4" customWidth="1"/>
    <col min="13538" max="13538" width="13.42578125" style="4" customWidth="1"/>
    <col min="13539" max="13539" width="11.7109375" style="4" customWidth="1"/>
    <col min="13540" max="13540" width="13" style="4" customWidth="1"/>
    <col min="13541" max="13541" width="13.42578125" style="4" bestFit="1" customWidth="1"/>
    <col min="13542" max="13564" width="11.42578125" style="4"/>
    <col min="13565" max="13565" width="62.85546875" style="4" customWidth="1"/>
    <col min="13566" max="13566" width="22.42578125" style="4" customWidth="1"/>
    <col min="13567" max="13567" width="18.140625" style="4" customWidth="1"/>
    <col min="13568" max="13568" width="16.85546875" style="4" customWidth="1"/>
    <col min="13569" max="13569" width="13.42578125" style="4" customWidth="1"/>
    <col min="13570" max="13570" width="11.7109375" style="4" customWidth="1"/>
    <col min="13571" max="13571" width="13" style="4" customWidth="1"/>
    <col min="13572" max="13572" width="6.140625" style="4" customWidth="1"/>
    <col min="13573" max="13576" width="14.7109375" style="4" customWidth="1"/>
    <col min="13577" max="13789" width="11.42578125" style="4"/>
    <col min="13790" max="13790" width="62.85546875" style="4" customWidth="1"/>
    <col min="13791" max="13791" width="22.28515625" style="4" customWidth="1"/>
    <col min="13792" max="13792" width="18.140625" style="4" customWidth="1"/>
    <col min="13793" max="13793" width="16.85546875" style="4" customWidth="1"/>
    <col min="13794" max="13794" width="13.42578125" style="4" customWidth="1"/>
    <col min="13795" max="13795" width="11.7109375" style="4" customWidth="1"/>
    <col min="13796" max="13796" width="13" style="4" customWidth="1"/>
    <col min="13797" max="13797" width="13.42578125" style="4" bestFit="1" customWidth="1"/>
    <col min="13798" max="13820" width="11.42578125" style="4"/>
    <col min="13821" max="13821" width="62.85546875" style="4" customWidth="1"/>
    <col min="13822" max="13822" width="22.42578125" style="4" customWidth="1"/>
    <col min="13823" max="13823" width="18.140625" style="4" customWidth="1"/>
    <col min="13824" max="13824" width="16.85546875" style="4" customWidth="1"/>
    <col min="13825" max="13825" width="13.42578125" style="4" customWidth="1"/>
    <col min="13826" max="13826" width="11.7109375" style="4" customWidth="1"/>
    <col min="13827" max="13827" width="13" style="4" customWidth="1"/>
    <col min="13828" max="13828" width="6.140625" style="4" customWidth="1"/>
    <col min="13829" max="13832" width="14.7109375" style="4" customWidth="1"/>
    <col min="13833" max="14045" width="11.42578125" style="4"/>
    <col min="14046" max="14046" width="62.85546875" style="4" customWidth="1"/>
    <col min="14047" max="14047" width="22.28515625" style="4" customWidth="1"/>
    <col min="14048" max="14048" width="18.140625" style="4" customWidth="1"/>
    <col min="14049" max="14049" width="16.85546875" style="4" customWidth="1"/>
    <col min="14050" max="14050" width="13.42578125" style="4" customWidth="1"/>
    <col min="14051" max="14051" width="11.7109375" style="4" customWidth="1"/>
    <col min="14052" max="14052" width="13" style="4" customWidth="1"/>
    <col min="14053" max="14053" width="13.42578125" style="4" bestFit="1" customWidth="1"/>
    <col min="14054" max="14076" width="11.42578125" style="4"/>
    <col min="14077" max="14077" width="62.85546875" style="4" customWidth="1"/>
    <col min="14078" max="14078" width="22.42578125" style="4" customWidth="1"/>
    <col min="14079" max="14079" width="18.140625" style="4" customWidth="1"/>
    <col min="14080" max="14080" width="16.85546875" style="4" customWidth="1"/>
    <col min="14081" max="14081" width="13.42578125" style="4" customWidth="1"/>
    <col min="14082" max="14082" width="11.7109375" style="4" customWidth="1"/>
    <col min="14083" max="14083" width="13" style="4" customWidth="1"/>
    <col min="14084" max="14084" width="6.140625" style="4" customWidth="1"/>
    <col min="14085" max="14088" width="14.7109375" style="4" customWidth="1"/>
    <col min="14089" max="14301" width="11.42578125" style="4"/>
    <col min="14302" max="14302" width="62.85546875" style="4" customWidth="1"/>
    <col min="14303" max="14303" width="22.28515625" style="4" customWidth="1"/>
    <col min="14304" max="14304" width="18.140625" style="4" customWidth="1"/>
    <col min="14305" max="14305" width="16.85546875" style="4" customWidth="1"/>
    <col min="14306" max="14306" width="13.42578125" style="4" customWidth="1"/>
    <col min="14307" max="14307" width="11.7109375" style="4" customWidth="1"/>
    <col min="14308" max="14308" width="13" style="4" customWidth="1"/>
    <col min="14309" max="14309" width="13.42578125" style="4" bestFit="1" customWidth="1"/>
    <col min="14310" max="14332" width="11.42578125" style="4"/>
    <col min="14333" max="14333" width="62.85546875" style="4" customWidth="1"/>
    <col min="14334" max="14334" width="22.42578125" style="4" customWidth="1"/>
    <col min="14335" max="14335" width="18.140625" style="4" customWidth="1"/>
    <col min="14336" max="14336" width="16.85546875" style="4" customWidth="1"/>
    <col min="14337" max="14337" width="13.42578125" style="4" customWidth="1"/>
    <col min="14338" max="14338" width="11.7109375" style="4" customWidth="1"/>
    <col min="14339" max="14339" width="13" style="4" customWidth="1"/>
    <col min="14340" max="14340" width="6.140625" style="4" customWidth="1"/>
    <col min="14341" max="14344" width="14.7109375" style="4" customWidth="1"/>
    <col min="14345" max="14557" width="11.42578125" style="4"/>
    <col min="14558" max="14558" width="62.85546875" style="4" customWidth="1"/>
    <col min="14559" max="14559" width="22.28515625" style="4" customWidth="1"/>
    <col min="14560" max="14560" width="18.140625" style="4" customWidth="1"/>
    <col min="14561" max="14561" width="16.85546875" style="4" customWidth="1"/>
    <col min="14562" max="14562" width="13.42578125" style="4" customWidth="1"/>
    <col min="14563" max="14563" width="11.7109375" style="4" customWidth="1"/>
    <col min="14564" max="14564" width="13" style="4" customWidth="1"/>
    <col min="14565" max="14565" width="13.42578125" style="4" bestFit="1" customWidth="1"/>
    <col min="14566" max="14588" width="11.42578125" style="4"/>
    <col min="14589" max="14589" width="62.85546875" style="4" customWidth="1"/>
    <col min="14590" max="14590" width="22.42578125" style="4" customWidth="1"/>
    <col min="14591" max="14591" width="18.140625" style="4" customWidth="1"/>
    <col min="14592" max="14592" width="16.85546875" style="4" customWidth="1"/>
    <col min="14593" max="14593" width="13.42578125" style="4" customWidth="1"/>
    <col min="14594" max="14594" width="11.7109375" style="4" customWidth="1"/>
    <col min="14595" max="14595" width="13" style="4" customWidth="1"/>
    <col min="14596" max="14596" width="6.140625" style="4" customWidth="1"/>
    <col min="14597" max="14600" width="14.7109375" style="4" customWidth="1"/>
    <col min="14601" max="14813" width="11.42578125" style="4"/>
    <col min="14814" max="14814" width="62.85546875" style="4" customWidth="1"/>
    <col min="14815" max="14815" width="22.28515625" style="4" customWidth="1"/>
    <col min="14816" max="14816" width="18.140625" style="4" customWidth="1"/>
    <col min="14817" max="14817" width="16.85546875" style="4" customWidth="1"/>
    <col min="14818" max="14818" width="13.42578125" style="4" customWidth="1"/>
    <col min="14819" max="14819" width="11.7109375" style="4" customWidth="1"/>
    <col min="14820" max="14820" width="13" style="4" customWidth="1"/>
    <col min="14821" max="14821" width="13.42578125" style="4" bestFit="1" customWidth="1"/>
    <col min="14822" max="14844" width="11.42578125" style="4"/>
    <col min="14845" max="14845" width="62.85546875" style="4" customWidth="1"/>
    <col min="14846" max="14846" width="22.42578125" style="4" customWidth="1"/>
    <col min="14847" max="14847" width="18.140625" style="4" customWidth="1"/>
    <col min="14848" max="14848" width="16.85546875" style="4" customWidth="1"/>
    <col min="14849" max="14849" width="13.42578125" style="4" customWidth="1"/>
    <col min="14850" max="14850" width="11.7109375" style="4" customWidth="1"/>
    <col min="14851" max="14851" width="13" style="4" customWidth="1"/>
    <col min="14852" max="14852" width="6.140625" style="4" customWidth="1"/>
    <col min="14853" max="14856" width="14.7109375" style="4" customWidth="1"/>
    <col min="14857" max="15069" width="11.42578125" style="4"/>
    <col min="15070" max="15070" width="62.85546875" style="4" customWidth="1"/>
    <col min="15071" max="15071" width="22.28515625" style="4" customWidth="1"/>
    <col min="15072" max="15072" width="18.140625" style="4" customWidth="1"/>
    <col min="15073" max="15073" width="16.85546875" style="4" customWidth="1"/>
    <col min="15074" max="15074" width="13.42578125" style="4" customWidth="1"/>
    <col min="15075" max="15075" width="11.7109375" style="4" customWidth="1"/>
    <col min="15076" max="15076" width="13" style="4" customWidth="1"/>
    <col min="15077" max="15077" width="13.42578125" style="4" bestFit="1" customWidth="1"/>
    <col min="15078" max="15100" width="11.42578125" style="4"/>
    <col min="15101" max="15101" width="62.85546875" style="4" customWidth="1"/>
    <col min="15102" max="15102" width="22.42578125" style="4" customWidth="1"/>
    <col min="15103" max="15103" width="18.140625" style="4" customWidth="1"/>
    <col min="15104" max="15104" width="16.85546875" style="4" customWidth="1"/>
    <col min="15105" max="15105" width="13.42578125" style="4" customWidth="1"/>
    <col min="15106" max="15106" width="11.7109375" style="4" customWidth="1"/>
    <col min="15107" max="15107" width="13" style="4" customWidth="1"/>
    <col min="15108" max="15108" width="6.140625" style="4" customWidth="1"/>
    <col min="15109" max="15112" width="14.7109375" style="4" customWidth="1"/>
    <col min="15113" max="15325" width="11.42578125" style="4"/>
    <col min="15326" max="15326" width="62.85546875" style="4" customWidth="1"/>
    <col min="15327" max="15327" width="22.28515625" style="4" customWidth="1"/>
    <col min="15328" max="15328" width="18.140625" style="4" customWidth="1"/>
    <col min="15329" max="15329" width="16.85546875" style="4" customWidth="1"/>
    <col min="15330" max="15330" width="13.42578125" style="4" customWidth="1"/>
    <col min="15331" max="15331" width="11.7109375" style="4" customWidth="1"/>
    <col min="15332" max="15332" width="13" style="4" customWidth="1"/>
    <col min="15333" max="15333" width="13.42578125" style="4" bestFit="1" customWidth="1"/>
    <col min="15334" max="15356" width="11.42578125" style="4"/>
    <col min="15357" max="15357" width="62.85546875" style="4" customWidth="1"/>
    <col min="15358" max="15358" width="22.42578125" style="4" customWidth="1"/>
    <col min="15359" max="15359" width="18.140625" style="4" customWidth="1"/>
    <col min="15360" max="15360" width="16.85546875" style="4" customWidth="1"/>
    <col min="15361" max="15361" width="13.42578125" style="4" customWidth="1"/>
    <col min="15362" max="15362" width="11.7109375" style="4" customWidth="1"/>
    <col min="15363" max="15363" width="13" style="4" customWidth="1"/>
    <col min="15364" max="15364" width="6.140625" style="4" customWidth="1"/>
    <col min="15365" max="15368" width="14.7109375" style="4" customWidth="1"/>
    <col min="15369" max="15581" width="11.42578125" style="4"/>
    <col min="15582" max="15582" width="62.85546875" style="4" customWidth="1"/>
    <col min="15583" max="15583" width="22.28515625" style="4" customWidth="1"/>
    <col min="15584" max="15584" width="18.140625" style="4" customWidth="1"/>
    <col min="15585" max="15585" width="16.85546875" style="4" customWidth="1"/>
    <col min="15586" max="15586" width="13.42578125" style="4" customWidth="1"/>
    <col min="15587" max="15587" width="11.7109375" style="4" customWidth="1"/>
    <col min="15588" max="15588" width="13" style="4" customWidth="1"/>
    <col min="15589" max="15589" width="13.42578125" style="4" bestFit="1" customWidth="1"/>
    <col min="15590" max="15612" width="11.42578125" style="4"/>
    <col min="15613" max="15613" width="62.85546875" style="4" customWidth="1"/>
    <col min="15614" max="15614" width="22.42578125" style="4" customWidth="1"/>
    <col min="15615" max="15615" width="18.140625" style="4" customWidth="1"/>
    <col min="15616" max="15616" width="16.85546875" style="4" customWidth="1"/>
    <col min="15617" max="15617" width="13.42578125" style="4" customWidth="1"/>
    <col min="15618" max="15618" width="11.7109375" style="4" customWidth="1"/>
    <col min="15619" max="15619" width="13" style="4" customWidth="1"/>
    <col min="15620" max="15620" width="6.140625" style="4" customWidth="1"/>
    <col min="15621" max="15624" width="14.7109375" style="4" customWidth="1"/>
    <col min="15625" max="15837" width="11.42578125" style="4"/>
    <col min="15838" max="15838" width="62.85546875" style="4" customWidth="1"/>
    <col min="15839" max="15839" width="22.28515625" style="4" customWidth="1"/>
    <col min="15840" max="15840" width="18.140625" style="4" customWidth="1"/>
    <col min="15841" max="15841" width="16.85546875" style="4" customWidth="1"/>
    <col min="15842" max="15842" width="13.42578125" style="4" customWidth="1"/>
    <col min="15843" max="15843" width="11.7109375" style="4" customWidth="1"/>
    <col min="15844" max="15844" width="13" style="4" customWidth="1"/>
    <col min="15845" max="15845" width="13.42578125" style="4" bestFit="1" customWidth="1"/>
    <col min="15846" max="15868" width="11.42578125" style="4"/>
    <col min="15869" max="15869" width="62.85546875" style="4" customWidth="1"/>
    <col min="15870" max="15870" width="22.42578125" style="4" customWidth="1"/>
    <col min="15871" max="15871" width="18.140625" style="4" customWidth="1"/>
    <col min="15872" max="15872" width="16.85546875" style="4" customWidth="1"/>
    <col min="15873" max="15873" width="13.42578125" style="4" customWidth="1"/>
    <col min="15874" max="15874" width="11.7109375" style="4" customWidth="1"/>
    <col min="15875" max="15875" width="13" style="4" customWidth="1"/>
    <col min="15876" max="15876" width="6.140625" style="4" customWidth="1"/>
    <col min="15877" max="15880" width="14.7109375" style="4" customWidth="1"/>
    <col min="15881" max="16093" width="11.42578125" style="4"/>
    <col min="16094" max="16094" width="62.85546875" style="4" customWidth="1"/>
    <col min="16095" max="16095" width="22.28515625" style="4" customWidth="1"/>
    <col min="16096" max="16096" width="18.140625" style="4" customWidth="1"/>
    <col min="16097" max="16097" width="16.85546875" style="4" customWidth="1"/>
    <col min="16098" max="16098" width="13.42578125" style="4" customWidth="1"/>
    <col min="16099" max="16099" width="11.7109375" style="4" customWidth="1"/>
    <col min="16100" max="16100" width="13" style="4" customWidth="1"/>
    <col min="16101" max="16101" width="13.42578125" style="4" bestFit="1" customWidth="1"/>
    <col min="16102" max="16124" width="11.42578125" style="4"/>
    <col min="16125" max="16125" width="62.85546875" style="4" customWidth="1"/>
    <col min="16126" max="16126" width="22.42578125" style="4" customWidth="1"/>
    <col min="16127" max="16127" width="18.140625" style="4" customWidth="1"/>
    <col min="16128" max="16128" width="16.85546875" style="4" customWidth="1"/>
    <col min="16129" max="16129" width="13.42578125" style="4" customWidth="1"/>
    <col min="16130" max="16130" width="11.7109375" style="4" customWidth="1"/>
    <col min="16131" max="16131" width="13" style="4" customWidth="1"/>
    <col min="16132" max="16132" width="6.140625" style="4" customWidth="1"/>
    <col min="16133" max="16136" width="14.7109375" style="4" customWidth="1"/>
    <col min="16137" max="16349" width="11.42578125" style="4"/>
    <col min="16350" max="16350" width="62.85546875" style="4" customWidth="1"/>
    <col min="16351" max="16351" width="22.28515625" style="4" customWidth="1"/>
    <col min="16352" max="16352" width="18.140625" style="4" customWidth="1"/>
    <col min="16353" max="16353" width="16.85546875" style="4" customWidth="1"/>
    <col min="16354" max="16354" width="13.42578125" style="4" customWidth="1"/>
    <col min="16355" max="16355" width="11.7109375" style="4" customWidth="1"/>
    <col min="16356" max="16356" width="13" style="4" customWidth="1"/>
    <col min="16357" max="16357" width="13.42578125" style="4" bestFit="1" customWidth="1"/>
    <col min="16358" max="16384" width="11.42578125" style="4"/>
  </cols>
  <sheetData>
    <row r="2" spans="1:7" x14ac:dyDescent="0.25">
      <c r="A2" s="498" t="s">
        <v>0</v>
      </c>
      <c r="B2" s="498"/>
      <c r="C2" s="498"/>
      <c r="D2" s="498"/>
      <c r="E2" s="498"/>
      <c r="F2" s="498"/>
      <c r="G2" s="498"/>
    </row>
    <row r="3" spans="1:7" x14ac:dyDescent="0.25">
      <c r="A3" s="498" t="s">
        <v>1</v>
      </c>
      <c r="B3" s="498"/>
      <c r="C3" s="498"/>
      <c r="D3" s="498"/>
      <c r="E3" s="498"/>
      <c r="F3" s="498"/>
      <c r="G3" s="498"/>
    </row>
    <row r="4" spans="1:7" x14ac:dyDescent="0.25">
      <c r="A4" s="498" t="s">
        <v>100</v>
      </c>
      <c r="B4" s="498"/>
      <c r="C4" s="498"/>
      <c r="D4" s="498"/>
      <c r="E4" s="498"/>
      <c r="F4" s="498"/>
      <c r="G4" s="498"/>
    </row>
    <row r="5" spans="1:7" x14ac:dyDescent="0.25">
      <c r="A5" s="81"/>
      <c r="B5" s="81"/>
      <c r="C5" s="33"/>
      <c r="D5" s="81"/>
      <c r="E5" s="81"/>
      <c r="F5" s="81"/>
      <c r="G5" s="81"/>
    </row>
    <row r="6" spans="1:7" x14ac:dyDescent="0.25">
      <c r="A6" s="10"/>
      <c r="B6" s="499" t="s">
        <v>3</v>
      </c>
      <c r="C6" s="500"/>
      <c r="D6" s="500"/>
      <c r="E6" s="501" t="s">
        <v>4</v>
      </c>
      <c r="F6" s="502"/>
      <c r="G6" s="502"/>
    </row>
    <row r="7" spans="1:7" ht="76.5" x14ac:dyDescent="0.25">
      <c r="A7" s="11" t="s">
        <v>5</v>
      </c>
      <c r="B7" s="12" t="s">
        <v>6</v>
      </c>
      <c r="C7" s="34" t="s">
        <v>7</v>
      </c>
      <c r="D7" s="14" t="s">
        <v>8</v>
      </c>
      <c r="E7" s="14" t="s">
        <v>9</v>
      </c>
      <c r="F7" s="14" t="s">
        <v>10</v>
      </c>
      <c r="G7" s="14" t="s">
        <v>11</v>
      </c>
    </row>
    <row r="8" spans="1:7" x14ac:dyDescent="0.25">
      <c r="A8" s="1" t="s">
        <v>101</v>
      </c>
      <c r="B8" s="15"/>
      <c r="C8" s="2">
        <f>SUM(C9+C22)</f>
        <v>13097000000</v>
      </c>
      <c r="D8" s="15"/>
      <c r="E8" s="15"/>
      <c r="F8" s="15"/>
      <c r="G8" s="15"/>
    </row>
    <row r="9" spans="1:7" ht="25.5" x14ac:dyDescent="0.25">
      <c r="A9" s="16" t="s">
        <v>102</v>
      </c>
      <c r="B9" s="86"/>
      <c r="C9" s="40">
        <f>SUM(C10:C21)</f>
        <v>8000000000</v>
      </c>
      <c r="D9" s="18"/>
      <c r="E9" s="19"/>
      <c r="F9" s="18"/>
      <c r="G9" s="18"/>
    </row>
    <row r="10" spans="1:7" ht="25.5" x14ac:dyDescent="0.25">
      <c r="A10" s="20" t="s">
        <v>103</v>
      </c>
      <c r="B10" s="89" t="s">
        <v>21</v>
      </c>
      <c r="C10" s="43">
        <v>300000000</v>
      </c>
      <c r="D10" s="167">
        <v>40909</v>
      </c>
      <c r="E10" s="167">
        <v>41061</v>
      </c>
      <c r="F10" s="167">
        <v>41091</v>
      </c>
      <c r="G10" s="167">
        <v>41274</v>
      </c>
    </row>
    <row r="11" spans="1:7" ht="25.5" x14ac:dyDescent="0.25">
      <c r="A11" s="89" t="s">
        <v>104</v>
      </c>
      <c r="B11" s="89" t="s">
        <v>21</v>
      </c>
      <c r="C11" s="44">
        <v>150000000</v>
      </c>
      <c r="D11" s="167">
        <v>40909</v>
      </c>
      <c r="E11" s="167">
        <v>41061</v>
      </c>
      <c r="F11" s="167">
        <v>41091</v>
      </c>
      <c r="G11" s="167">
        <v>41274</v>
      </c>
    </row>
    <row r="12" spans="1:7" ht="25.5" x14ac:dyDescent="0.25">
      <c r="A12" s="89" t="s">
        <v>105</v>
      </c>
      <c r="B12" s="89" t="s">
        <v>21</v>
      </c>
      <c r="C12" s="44">
        <v>150000000</v>
      </c>
      <c r="D12" s="167">
        <v>40940</v>
      </c>
      <c r="E12" s="167">
        <v>41061</v>
      </c>
      <c r="F12" s="167">
        <v>41091</v>
      </c>
      <c r="G12" s="167">
        <v>41274</v>
      </c>
    </row>
    <row r="13" spans="1:7" ht="25.5" x14ac:dyDescent="0.25">
      <c r="A13" s="90" t="s">
        <v>106</v>
      </c>
      <c r="B13" s="89" t="s">
        <v>21</v>
      </c>
      <c r="C13" s="41">
        <v>400000000</v>
      </c>
      <c r="D13" s="167">
        <v>40969</v>
      </c>
      <c r="E13" s="167">
        <v>41061</v>
      </c>
      <c r="F13" s="167">
        <v>41091</v>
      </c>
      <c r="G13" s="167">
        <v>41274</v>
      </c>
    </row>
    <row r="14" spans="1:7" ht="25.5" x14ac:dyDescent="0.2">
      <c r="A14" s="52" t="s">
        <v>107</v>
      </c>
      <c r="B14" s="89" t="s">
        <v>21</v>
      </c>
      <c r="C14" s="53">
        <v>150000000</v>
      </c>
      <c r="D14" s="167">
        <v>40969</v>
      </c>
      <c r="E14" s="167">
        <v>41061</v>
      </c>
      <c r="F14" s="167">
        <v>41091</v>
      </c>
      <c r="G14" s="167">
        <v>41274</v>
      </c>
    </row>
    <row r="15" spans="1:7" ht="25.5" x14ac:dyDescent="0.2">
      <c r="A15" s="52" t="s">
        <v>108</v>
      </c>
      <c r="B15" s="89" t="s">
        <v>21</v>
      </c>
      <c r="C15" s="53">
        <v>350000000</v>
      </c>
      <c r="D15" s="167">
        <v>40969</v>
      </c>
      <c r="E15" s="167">
        <v>41061</v>
      </c>
      <c r="F15" s="167">
        <v>41091</v>
      </c>
      <c r="G15" s="167">
        <v>41274</v>
      </c>
    </row>
    <row r="16" spans="1:7" ht="38.25" x14ac:dyDescent="0.2">
      <c r="A16" s="52" t="s">
        <v>109</v>
      </c>
      <c r="B16" s="89" t="s">
        <v>21</v>
      </c>
      <c r="C16" s="53">
        <v>900000000</v>
      </c>
      <c r="D16" s="167">
        <v>40940</v>
      </c>
      <c r="E16" s="167">
        <v>41061</v>
      </c>
      <c r="F16" s="167">
        <v>41091</v>
      </c>
      <c r="G16" s="167">
        <v>41274</v>
      </c>
    </row>
    <row r="17" spans="1:7" ht="38.25" x14ac:dyDescent="0.2">
      <c r="A17" s="52" t="s">
        <v>110</v>
      </c>
      <c r="B17" s="89" t="s">
        <v>21</v>
      </c>
      <c r="C17" s="53">
        <v>2800000000</v>
      </c>
      <c r="D17" s="167">
        <v>40940</v>
      </c>
      <c r="E17" s="167">
        <v>41061</v>
      </c>
      <c r="F17" s="167">
        <v>41091</v>
      </c>
      <c r="G17" s="167">
        <v>41274</v>
      </c>
    </row>
    <row r="18" spans="1:7" ht="38.25" x14ac:dyDescent="0.2">
      <c r="A18" s="52" t="s">
        <v>111</v>
      </c>
      <c r="B18" s="89" t="s">
        <v>21</v>
      </c>
      <c r="C18" s="53">
        <v>700000000</v>
      </c>
      <c r="D18" s="167">
        <v>40969</v>
      </c>
      <c r="E18" s="167">
        <v>41061</v>
      </c>
      <c r="F18" s="167">
        <v>41091</v>
      </c>
      <c r="G18" s="167">
        <v>41274</v>
      </c>
    </row>
    <row r="19" spans="1:7" ht="38.25" x14ac:dyDescent="0.2">
      <c r="A19" s="52" t="s">
        <v>112</v>
      </c>
      <c r="B19" s="89" t="s">
        <v>21</v>
      </c>
      <c r="C19" s="53">
        <v>509494036</v>
      </c>
      <c r="D19" s="168">
        <v>40969</v>
      </c>
      <c r="E19" s="168">
        <v>41061</v>
      </c>
      <c r="F19" s="167">
        <v>41091</v>
      </c>
      <c r="G19" s="167">
        <v>41274</v>
      </c>
    </row>
    <row r="20" spans="1:7" ht="25.5" x14ac:dyDescent="0.2">
      <c r="A20" s="52" t="s">
        <v>113</v>
      </c>
      <c r="B20" s="89" t="s">
        <v>21</v>
      </c>
      <c r="C20" s="53">
        <v>300000000</v>
      </c>
      <c r="D20" s="168">
        <v>41000</v>
      </c>
      <c r="E20" s="168">
        <v>41061</v>
      </c>
      <c r="F20" s="167">
        <v>41091</v>
      </c>
      <c r="G20" s="167">
        <v>41274</v>
      </c>
    </row>
    <row r="21" spans="1:7" ht="25.5" x14ac:dyDescent="0.2">
      <c r="A21" s="52" t="s">
        <v>114</v>
      </c>
      <c r="B21" s="89" t="s">
        <v>21</v>
      </c>
      <c r="C21" s="53">
        <v>1290505964</v>
      </c>
      <c r="D21" s="509" t="s">
        <v>115</v>
      </c>
      <c r="E21" s="510"/>
      <c r="F21" s="510"/>
      <c r="G21" s="511"/>
    </row>
    <row r="22" spans="1:7" ht="25.5" x14ac:dyDescent="0.25">
      <c r="A22" s="86" t="s">
        <v>116</v>
      </c>
      <c r="B22" s="86"/>
      <c r="C22" s="17">
        <f>SUM(C23:C32)</f>
        <v>5097000000</v>
      </c>
      <c r="D22" s="19"/>
      <c r="E22" s="19"/>
      <c r="F22" s="18"/>
      <c r="G22" s="18"/>
    </row>
    <row r="23" spans="1:7" x14ac:dyDescent="0.25">
      <c r="A23" s="90" t="s">
        <v>117</v>
      </c>
      <c r="B23" s="90" t="s">
        <v>21</v>
      </c>
      <c r="C23" s="45">
        <v>100000000</v>
      </c>
      <c r="D23" s="167">
        <v>40969</v>
      </c>
      <c r="E23" s="167">
        <v>41061</v>
      </c>
      <c r="F23" s="167">
        <v>41091</v>
      </c>
      <c r="G23" s="167">
        <v>41274</v>
      </c>
    </row>
    <row r="24" spans="1:7" ht="25.5" x14ac:dyDescent="0.25">
      <c r="A24" s="90" t="s">
        <v>118</v>
      </c>
      <c r="B24" s="87" t="s">
        <v>21</v>
      </c>
      <c r="C24" s="22">
        <v>150000000</v>
      </c>
      <c r="D24" s="167">
        <v>40969</v>
      </c>
      <c r="E24" s="167">
        <v>41061</v>
      </c>
      <c r="F24" s="167">
        <v>41091</v>
      </c>
      <c r="G24" s="167">
        <v>41274</v>
      </c>
    </row>
    <row r="25" spans="1:7" ht="25.5" x14ac:dyDescent="0.25">
      <c r="A25" s="90" t="s">
        <v>119</v>
      </c>
      <c r="B25" s="87" t="s">
        <v>21</v>
      </c>
      <c r="C25" s="22">
        <v>1008000000</v>
      </c>
      <c r="D25" s="509" t="s">
        <v>120</v>
      </c>
      <c r="E25" s="510"/>
      <c r="F25" s="510"/>
      <c r="G25" s="511"/>
    </row>
    <row r="26" spans="1:7" ht="25.5" x14ac:dyDescent="0.25">
      <c r="A26" s="90" t="s">
        <v>121</v>
      </c>
      <c r="B26" s="87" t="s">
        <v>21</v>
      </c>
      <c r="C26" s="22">
        <v>2000000000</v>
      </c>
      <c r="D26" s="167">
        <v>40909</v>
      </c>
      <c r="E26" s="167">
        <v>41061</v>
      </c>
      <c r="F26" s="167">
        <v>41091</v>
      </c>
      <c r="G26" s="167">
        <v>41274</v>
      </c>
    </row>
    <row r="27" spans="1:7" ht="38.25" x14ac:dyDescent="0.25">
      <c r="A27" s="90" t="s">
        <v>122</v>
      </c>
      <c r="B27" s="87" t="s">
        <v>21</v>
      </c>
      <c r="C27" s="22">
        <v>300000000</v>
      </c>
      <c r="D27" s="167">
        <v>40940</v>
      </c>
      <c r="E27" s="167">
        <v>41061</v>
      </c>
      <c r="F27" s="167">
        <v>41091</v>
      </c>
      <c r="G27" s="167">
        <v>41274</v>
      </c>
    </row>
    <row r="28" spans="1:7" ht="25.5" x14ac:dyDescent="0.25">
      <c r="A28" s="90" t="s">
        <v>123</v>
      </c>
      <c r="B28" s="87" t="s">
        <v>21</v>
      </c>
      <c r="C28" s="22">
        <v>20000000</v>
      </c>
      <c r="D28" s="167">
        <v>40940</v>
      </c>
      <c r="E28" s="167">
        <v>41061</v>
      </c>
      <c r="F28" s="167">
        <v>41091</v>
      </c>
      <c r="G28" s="167">
        <v>41274</v>
      </c>
    </row>
    <row r="29" spans="1:7" ht="25.5" x14ac:dyDescent="0.25">
      <c r="A29" s="87" t="s">
        <v>124</v>
      </c>
      <c r="B29" s="87" t="s">
        <v>21</v>
      </c>
      <c r="C29" s="22">
        <v>243101250</v>
      </c>
      <c r="D29" s="167">
        <v>40940</v>
      </c>
      <c r="E29" s="167">
        <v>41061</v>
      </c>
      <c r="F29" s="167">
        <v>41091</v>
      </c>
      <c r="G29" s="167">
        <v>41274</v>
      </c>
    </row>
    <row r="30" spans="1:7" ht="25.5" x14ac:dyDescent="0.25">
      <c r="A30" s="87" t="s">
        <v>125</v>
      </c>
      <c r="B30" s="87" t="s">
        <v>21</v>
      </c>
      <c r="C30" s="22">
        <v>200000000</v>
      </c>
      <c r="D30" s="167">
        <v>40969</v>
      </c>
      <c r="E30" s="167">
        <v>41061</v>
      </c>
      <c r="F30" s="167">
        <v>41091</v>
      </c>
      <c r="G30" s="167">
        <v>41274</v>
      </c>
    </row>
    <row r="31" spans="1:7" ht="25.5" x14ac:dyDescent="0.25">
      <c r="A31" s="87" t="s">
        <v>126</v>
      </c>
      <c r="B31" s="87" t="s">
        <v>21</v>
      </c>
      <c r="C31" s="22">
        <v>223798750</v>
      </c>
      <c r="D31" s="167">
        <v>40940</v>
      </c>
      <c r="E31" s="167">
        <v>41061</v>
      </c>
      <c r="F31" s="167">
        <v>41091</v>
      </c>
      <c r="G31" s="167">
        <v>41274</v>
      </c>
    </row>
    <row r="32" spans="1:7" ht="25.5" x14ac:dyDescent="0.25">
      <c r="A32" s="87" t="s">
        <v>127</v>
      </c>
      <c r="B32" s="87" t="s">
        <v>21</v>
      </c>
      <c r="C32" s="24">
        <v>852100000</v>
      </c>
      <c r="D32" s="167">
        <v>40969</v>
      </c>
      <c r="E32" s="167">
        <v>41061</v>
      </c>
      <c r="F32" s="167">
        <v>41091</v>
      </c>
      <c r="G32" s="167">
        <v>41274</v>
      </c>
    </row>
    <row r="33" spans="2:5" x14ac:dyDescent="0.25">
      <c r="B33" s="36"/>
      <c r="C33" s="38"/>
    </row>
    <row r="34" spans="2:5" x14ac:dyDescent="0.25">
      <c r="B34" s="36"/>
      <c r="C34" s="38"/>
    </row>
    <row r="35" spans="2:5" x14ac:dyDescent="0.25">
      <c r="B35" s="36"/>
      <c r="C35" s="38"/>
    </row>
    <row r="36" spans="2:5" x14ac:dyDescent="0.25">
      <c r="B36" s="36"/>
      <c r="C36" s="38"/>
    </row>
    <row r="37" spans="2:5" x14ac:dyDescent="0.25">
      <c r="B37" s="36"/>
      <c r="C37" s="38"/>
    </row>
    <row r="38" spans="2:5" x14ac:dyDescent="0.25">
      <c r="B38" s="36"/>
      <c r="C38" s="38"/>
    </row>
    <row r="39" spans="2:5" x14ac:dyDescent="0.25">
      <c r="B39" s="36"/>
      <c r="C39" s="38"/>
    </row>
    <row r="40" spans="2:5" x14ac:dyDescent="0.25">
      <c r="B40" s="36"/>
      <c r="C40" s="38"/>
    </row>
    <row r="41" spans="2:5" x14ac:dyDescent="0.25">
      <c r="B41" s="36"/>
      <c r="C41" s="38"/>
    </row>
    <row r="42" spans="2:5" x14ac:dyDescent="0.25">
      <c r="B42" s="36"/>
      <c r="C42" s="38"/>
    </row>
    <row r="43" spans="2:5" x14ac:dyDescent="0.25">
      <c r="B43" s="36"/>
      <c r="C43" s="38"/>
    </row>
    <row r="44" spans="2:5" x14ac:dyDescent="0.25">
      <c r="B44" s="36"/>
      <c r="C44" s="38"/>
    </row>
    <row r="45" spans="2:5" x14ac:dyDescent="0.25">
      <c r="B45" s="36"/>
      <c r="C45" s="38"/>
    </row>
    <row r="46" spans="2:5" x14ac:dyDescent="0.25">
      <c r="B46" s="36"/>
      <c r="C46" s="38"/>
      <c r="E46" s="4"/>
    </row>
    <row r="47" spans="2:5" x14ac:dyDescent="0.25">
      <c r="B47" s="36"/>
      <c r="C47" s="38"/>
      <c r="E47" s="4"/>
    </row>
    <row r="48" spans="2:5" x14ac:dyDescent="0.25">
      <c r="B48" s="36"/>
      <c r="C48" s="38"/>
      <c r="E48" s="4"/>
    </row>
    <row r="49" spans="2:3" s="4" customFormat="1" x14ac:dyDescent="0.25">
      <c r="B49" s="36"/>
      <c r="C49" s="38"/>
    </row>
    <row r="50" spans="2:3" s="4" customFormat="1" x14ac:dyDescent="0.25">
      <c r="B50" s="36"/>
      <c r="C50" s="38"/>
    </row>
    <row r="51" spans="2:3" s="4" customFormat="1" x14ac:dyDescent="0.25">
      <c r="B51" s="5"/>
      <c r="C51" s="38"/>
    </row>
    <row r="52" spans="2:3" s="4" customFormat="1" x14ac:dyDescent="0.25">
      <c r="B52" s="5"/>
      <c r="C52" s="39"/>
    </row>
  </sheetData>
  <mergeCells count="7">
    <mergeCell ref="D25:G25"/>
    <mergeCell ref="A2:G2"/>
    <mergeCell ref="A3:G3"/>
    <mergeCell ref="A4:G4"/>
    <mergeCell ref="B6:D6"/>
    <mergeCell ref="E6:G6"/>
    <mergeCell ref="D21:G21"/>
  </mergeCells>
  <pageMargins left="0.51181102362204722" right="0.51181102362204722" top="0.55118110236220474" bottom="0.55118110236220474" header="0.31496062992125984" footer="0.31496062992125984"/>
  <pageSetup scale="8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2:P38"/>
  <sheetViews>
    <sheetView workbookViewId="0">
      <selection activeCell="B17" sqref="B17"/>
    </sheetView>
  </sheetViews>
  <sheetFormatPr baseColWidth="10" defaultRowHeight="12.75" x14ac:dyDescent="0.2"/>
  <cols>
    <col min="1" max="1" width="63.7109375" style="4" customWidth="1"/>
    <col min="2" max="2" width="20.7109375" style="5" customWidth="1"/>
    <col min="3" max="3" width="18.7109375" style="39" customWidth="1"/>
    <col min="4" max="13" width="13.7109375" style="55" customWidth="1"/>
    <col min="14" max="228" width="11.42578125" style="4"/>
    <col min="229" max="229" width="62.85546875" style="4" customWidth="1"/>
    <col min="230" max="230" width="22.28515625" style="4" customWidth="1"/>
    <col min="231" max="231" width="18.140625" style="4" customWidth="1"/>
    <col min="232" max="232" width="16.85546875" style="4" customWidth="1"/>
    <col min="233" max="233" width="13.42578125" style="4" customWidth="1"/>
    <col min="234" max="234" width="11.7109375" style="4" customWidth="1"/>
    <col min="235" max="235" width="13" style="4" customWidth="1"/>
    <col min="236" max="236" width="13.42578125" style="4" bestFit="1" customWidth="1"/>
    <col min="237" max="484" width="11.42578125" style="4"/>
    <col min="485" max="485" width="62.85546875" style="4" customWidth="1"/>
    <col min="486" max="486" width="22.28515625" style="4" customWidth="1"/>
    <col min="487" max="487" width="18.140625" style="4" customWidth="1"/>
    <col min="488" max="488" width="16.85546875" style="4" customWidth="1"/>
    <col min="489" max="489" width="13.42578125" style="4" customWidth="1"/>
    <col min="490" max="490" width="11.7109375" style="4" customWidth="1"/>
    <col min="491" max="491" width="13" style="4" customWidth="1"/>
    <col min="492" max="492" width="13.42578125" style="4" bestFit="1" customWidth="1"/>
    <col min="493" max="740" width="11.42578125" style="4"/>
    <col min="741" max="741" width="62.85546875" style="4" customWidth="1"/>
    <col min="742" max="742" width="22.28515625" style="4" customWidth="1"/>
    <col min="743" max="743" width="18.140625" style="4" customWidth="1"/>
    <col min="744" max="744" width="16.85546875" style="4" customWidth="1"/>
    <col min="745" max="745" width="13.42578125" style="4" customWidth="1"/>
    <col min="746" max="746" width="11.7109375" style="4" customWidth="1"/>
    <col min="747" max="747" width="13" style="4" customWidth="1"/>
    <col min="748" max="748" width="13.42578125" style="4" bestFit="1" customWidth="1"/>
    <col min="749" max="996" width="11.42578125" style="4"/>
    <col min="997" max="997" width="62.85546875" style="4" customWidth="1"/>
    <col min="998" max="998" width="22.28515625" style="4" customWidth="1"/>
    <col min="999" max="999" width="18.140625" style="4" customWidth="1"/>
    <col min="1000" max="1000" width="16.85546875" style="4" customWidth="1"/>
    <col min="1001" max="1001" width="13.42578125" style="4" customWidth="1"/>
    <col min="1002" max="1002" width="11.7109375" style="4" customWidth="1"/>
    <col min="1003" max="1003" width="13" style="4" customWidth="1"/>
    <col min="1004" max="1004" width="13.42578125" style="4" bestFit="1" customWidth="1"/>
    <col min="1005" max="1252" width="11.42578125" style="4"/>
    <col min="1253" max="1253" width="62.85546875" style="4" customWidth="1"/>
    <col min="1254" max="1254" width="22.28515625" style="4" customWidth="1"/>
    <col min="1255" max="1255" width="18.140625" style="4" customWidth="1"/>
    <col min="1256" max="1256" width="16.85546875" style="4" customWidth="1"/>
    <col min="1257" max="1257" width="13.42578125" style="4" customWidth="1"/>
    <col min="1258" max="1258" width="11.7109375" style="4" customWidth="1"/>
    <col min="1259" max="1259" width="13" style="4" customWidth="1"/>
    <col min="1260" max="1260" width="13.42578125" style="4" bestFit="1" customWidth="1"/>
    <col min="1261" max="1508" width="11.42578125" style="4"/>
    <col min="1509" max="1509" width="62.85546875" style="4" customWidth="1"/>
    <col min="1510" max="1510" width="22.28515625" style="4" customWidth="1"/>
    <col min="1511" max="1511" width="18.140625" style="4" customWidth="1"/>
    <col min="1512" max="1512" width="16.85546875" style="4" customWidth="1"/>
    <col min="1513" max="1513" width="13.42578125" style="4" customWidth="1"/>
    <col min="1514" max="1514" width="11.7109375" style="4" customWidth="1"/>
    <col min="1515" max="1515" width="13" style="4" customWidth="1"/>
    <col min="1516" max="1516" width="13.42578125" style="4" bestFit="1" customWidth="1"/>
    <col min="1517" max="1764" width="11.42578125" style="4"/>
    <col min="1765" max="1765" width="62.85546875" style="4" customWidth="1"/>
    <col min="1766" max="1766" width="22.28515625" style="4" customWidth="1"/>
    <col min="1767" max="1767" width="18.140625" style="4" customWidth="1"/>
    <col min="1768" max="1768" width="16.85546875" style="4" customWidth="1"/>
    <col min="1769" max="1769" width="13.42578125" style="4" customWidth="1"/>
    <col min="1770" max="1770" width="11.7109375" style="4" customWidth="1"/>
    <col min="1771" max="1771" width="13" style="4" customWidth="1"/>
    <col min="1772" max="1772" width="13.42578125" style="4" bestFit="1" customWidth="1"/>
    <col min="1773" max="2020" width="11.42578125" style="4"/>
    <col min="2021" max="2021" width="62.85546875" style="4" customWidth="1"/>
    <col min="2022" max="2022" width="22.28515625" style="4" customWidth="1"/>
    <col min="2023" max="2023" width="18.140625" style="4" customWidth="1"/>
    <col min="2024" max="2024" width="16.85546875" style="4" customWidth="1"/>
    <col min="2025" max="2025" width="13.42578125" style="4" customWidth="1"/>
    <col min="2026" max="2026" width="11.7109375" style="4" customWidth="1"/>
    <col min="2027" max="2027" width="13" style="4" customWidth="1"/>
    <col min="2028" max="2028" width="13.42578125" style="4" bestFit="1" customWidth="1"/>
    <col min="2029" max="2276" width="11.42578125" style="4"/>
    <col min="2277" max="2277" width="62.85546875" style="4" customWidth="1"/>
    <col min="2278" max="2278" width="22.28515625" style="4" customWidth="1"/>
    <col min="2279" max="2279" width="18.140625" style="4" customWidth="1"/>
    <col min="2280" max="2280" width="16.85546875" style="4" customWidth="1"/>
    <col min="2281" max="2281" width="13.42578125" style="4" customWidth="1"/>
    <col min="2282" max="2282" width="11.7109375" style="4" customWidth="1"/>
    <col min="2283" max="2283" width="13" style="4" customWidth="1"/>
    <col min="2284" max="2284" width="13.42578125" style="4" bestFit="1" customWidth="1"/>
    <col min="2285" max="2532" width="11.42578125" style="4"/>
    <col min="2533" max="2533" width="62.85546875" style="4" customWidth="1"/>
    <col min="2534" max="2534" width="22.28515625" style="4" customWidth="1"/>
    <col min="2535" max="2535" width="18.140625" style="4" customWidth="1"/>
    <col min="2536" max="2536" width="16.85546875" style="4" customWidth="1"/>
    <col min="2537" max="2537" width="13.42578125" style="4" customWidth="1"/>
    <col min="2538" max="2538" width="11.7109375" style="4" customWidth="1"/>
    <col min="2539" max="2539" width="13" style="4" customWidth="1"/>
    <col min="2540" max="2540" width="13.42578125" style="4" bestFit="1" customWidth="1"/>
    <col min="2541" max="2788" width="11.42578125" style="4"/>
    <col min="2789" max="2789" width="62.85546875" style="4" customWidth="1"/>
    <col min="2790" max="2790" width="22.28515625" style="4" customWidth="1"/>
    <col min="2791" max="2791" width="18.140625" style="4" customWidth="1"/>
    <col min="2792" max="2792" width="16.85546875" style="4" customWidth="1"/>
    <col min="2793" max="2793" width="13.42578125" style="4" customWidth="1"/>
    <col min="2794" max="2794" width="11.7109375" style="4" customWidth="1"/>
    <col min="2795" max="2795" width="13" style="4" customWidth="1"/>
    <col min="2796" max="2796" width="13.42578125" style="4" bestFit="1" customWidth="1"/>
    <col min="2797" max="3044" width="11.42578125" style="4"/>
    <col min="3045" max="3045" width="62.85546875" style="4" customWidth="1"/>
    <col min="3046" max="3046" width="22.28515625" style="4" customWidth="1"/>
    <col min="3047" max="3047" width="18.140625" style="4" customWidth="1"/>
    <col min="3048" max="3048" width="16.85546875" style="4" customWidth="1"/>
    <col min="3049" max="3049" width="13.42578125" style="4" customWidth="1"/>
    <col min="3050" max="3050" width="11.7109375" style="4" customWidth="1"/>
    <col min="3051" max="3051" width="13" style="4" customWidth="1"/>
    <col min="3052" max="3052" width="13.42578125" style="4" bestFit="1" customWidth="1"/>
    <col min="3053" max="3300" width="11.42578125" style="4"/>
    <col min="3301" max="3301" width="62.85546875" style="4" customWidth="1"/>
    <col min="3302" max="3302" width="22.28515625" style="4" customWidth="1"/>
    <col min="3303" max="3303" width="18.140625" style="4" customWidth="1"/>
    <col min="3304" max="3304" width="16.85546875" style="4" customWidth="1"/>
    <col min="3305" max="3305" width="13.42578125" style="4" customWidth="1"/>
    <col min="3306" max="3306" width="11.7109375" style="4" customWidth="1"/>
    <col min="3307" max="3307" width="13" style="4" customWidth="1"/>
    <col min="3308" max="3308" width="13.42578125" style="4" bestFit="1" customWidth="1"/>
    <col min="3309" max="3556" width="11.42578125" style="4"/>
    <col min="3557" max="3557" width="62.85546875" style="4" customWidth="1"/>
    <col min="3558" max="3558" width="22.28515625" style="4" customWidth="1"/>
    <col min="3559" max="3559" width="18.140625" style="4" customWidth="1"/>
    <col min="3560" max="3560" width="16.85546875" style="4" customWidth="1"/>
    <col min="3561" max="3561" width="13.42578125" style="4" customWidth="1"/>
    <col min="3562" max="3562" width="11.7109375" style="4" customWidth="1"/>
    <col min="3563" max="3563" width="13" style="4" customWidth="1"/>
    <col min="3564" max="3564" width="13.42578125" style="4" bestFit="1" customWidth="1"/>
    <col min="3565" max="3812" width="11.42578125" style="4"/>
    <col min="3813" max="3813" width="62.85546875" style="4" customWidth="1"/>
    <col min="3814" max="3814" width="22.28515625" style="4" customWidth="1"/>
    <col min="3815" max="3815" width="18.140625" style="4" customWidth="1"/>
    <col min="3816" max="3816" width="16.85546875" style="4" customWidth="1"/>
    <col min="3817" max="3817" width="13.42578125" style="4" customWidth="1"/>
    <col min="3818" max="3818" width="11.7109375" style="4" customWidth="1"/>
    <col min="3819" max="3819" width="13" style="4" customWidth="1"/>
    <col min="3820" max="3820" width="13.42578125" style="4" bestFit="1" customWidth="1"/>
    <col min="3821" max="4068" width="11.42578125" style="4"/>
    <col min="4069" max="4069" width="62.85546875" style="4" customWidth="1"/>
    <col min="4070" max="4070" width="22.28515625" style="4" customWidth="1"/>
    <col min="4071" max="4071" width="18.140625" style="4" customWidth="1"/>
    <col min="4072" max="4072" width="16.85546875" style="4" customWidth="1"/>
    <col min="4073" max="4073" width="13.42578125" style="4" customWidth="1"/>
    <col min="4074" max="4074" width="11.7109375" style="4" customWidth="1"/>
    <col min="4075" max="4075" width="13" style="4" customWidth="1"/>
    <col min="4076" max="4076" width="13.42578125" style="4" bestFit="1" customWidth="1"/>
    <col min="4077" max="4324" width="11.42578125" style="4"/>
    <col min="4325" max="4325" width="62.85546875" style="4" customWidth="1"/>
    <col min="4326" max="4326" width="22.28515625" style="4" customWidth="1"/>
    <col min="4327" max="4327" width="18.140625" style="4" customWidth="1"/>
    <col min="4328" max="4328" width="16.85546875" style="4" customWidth="1"/>
    <col min="4329" max="4329" width="13.42578125" style="4" customWidth="1"/>
    <col min="4330" max="4330" width="11.7109375" style="4" customWidth="1"/>
    <col min="4331" max="4331" width="13" style="4" customWidth="1"/>
    <col min="4332" max="4332" width="13.42578125" style="4" bestFit="1" customWidth="1"/>
    <col min="4333" max="4580" width="11.42578125" style="4"/>
    <col min="4581" max="4581" width="62.85546875" style="4" customWidth="1"/>
    <col min="4582" max="4582" width="22.28515625" style="4" customWidth="1"/>
    <col min="4583" max="4583" width="18.140625" style="4" customWidth="1"/>
    <col min="4584" max="4584" width="16.85546875" style="4" customWidth="1"/>
    <col min="4585" max="4585" width="13.42578125" style="4" customWidth="1"/>
    <col min="4586" max="4586" width="11.7109375" style="4" customWidth="1"/>
    <col min="4587" max="4587" width="13" style="4" customWidth="1"/>
    <col min="4588" max="4588" width="13.42578125" style="4" bestFit="1" customWidth="1"/>
    <col min="4589" max="4836" width="11.42578125" style="4"/>
    <col min="4837" max="4837" width="62.85546875" style="4" customWidth="1"/>
    <col min="4838" max="4838" width="22.28515625" style="4" customWidth="1"/>
    <col min="4839" max="4839" width="18.140625" style="4" customWidth="1"/>
    <col min="4840" max="4840" width="16.85546875" style="4" customWidth="1"/>
    <col min="4841" max="4841" width="13.42578125" style="4" customWidth="1"/>
    <col min="4842" max="4842" width="11.7109375" style="4" customWidth="1"/>
    <col min="4843" max="4843" width="13" style="4" customWidth="1"/>
    <col min="4844" max="4844" width="13.42578125" style="4" bestFit="1" customWidth="1"/>
    <col min="4845" max="5092" width="11.42578125" style="4"/>
    <col min="5093" max="5093" width="62.85546875" style="4" customWidth="1"/>
    <col min="5094" max="5094" width="22.28515625" style="4" customWidth="1"/>
    <col min="5095" max="5095" width="18.140625" style="4" customWidth="1"/>
    <col min="5096" max="5096" width="16.85546875" style="4" customWidth="1"/>
    <col min="5097" max="5097" width="13.42578125" style="4" customWidth="1"/>
    <col min="5098" max="5098" width="11.7109375" style="4" customWidth="1"/>
    <col min="5099" max="5099" width="13" style="4" customWidth="1"/>
    <col min="5100" max="5100" width="13.42578125" style="4" bestFit="1" customWidth="1"/>
    <col min="5101" max="5348" width="11.42578125" style="4"/>
    <col min="5349" max="5349" width="62.85546875" style="4" customWidth="1"/>
    <col min="5350" max="5350" width="22.28515625" style="4" customWidth="1"/>
    <col min="5351" max="5351" width="18.140625" style="4" customWidth="1"/>
    <col min="5352" max="5352" width="16.85546875" style="4" customWidth="1"/>
    <col min="5353" max="5353" width="13.42578125" style="4" customWidth="1"/>
    <col min="5354" max="5354" width="11.7109375" style="4" customWidth="1"/>
    <col min="5355" max="5355" width="13" style="4" customWidth="1"/>
    <col min="5356" max="5356" width="13.42578125" style="4" bestFit="1" customWidth="1"/>
    <col min="5357" max="5604" width="11.42578125" style="4"/>
    <col min="5605" max="5605" width="62.85546875" style="4" customWidth="1"/>
    <col min="5606" max="5606" width="22.28515625" style="4" customWidth="1"/>
    <col min="5607" max="5607" width="18.140625" style="4" customWidth="1"/>
    <col min="5608" max="5608" width="16.85546875" style="4" customWidth="1"/>
    <col min="5609" max="5609" width="13.42578125" style="4" customWidth="1"/>
    <col min="5610" max="5610" width="11.7109375" style="4" customWidth="1"/>
    <col min="5611" max="5611" width="13" style="4" customWidth="1"/>
    <col min="5612" max="5612" width="13.42578125" style="4" bestFit="1" customWidth="1"/>
    <col min="5613" max="5860" width="11.42578125" style="4"/>
    <col min="5861" max="5861" width="62.85546875" style="4" customWidth="1"/>
    <col min="5862" max="5862" width="22.28515625" style="4" customWidth="1"/>
    <col min="5863" max="5863" width="18.140625" style="4" customWidth="1"/>
    <col min="5864" max="5864" width="16.85546875" style="4" customWidth="1"/>
    <col min="5865" max="5865" width="13.42578125" style="4" customWidth="1"/>
    <col min="5866" max="5866" width="11.7109375" style="4" customWidth="1"/>
    <col min="5867" max="5867" width="13" style="4" customWidth="1"/>
    <col min="5868" max="5868" width="13.42578125" style="4" bestFit="1" customWidth="1"/>
    <col min="5869" max="6116" width="11.42578125" style="4"/>
    <col min="6117" max="6117" width="62.85546875" style="4" customWidth="1"/>
    <col min="6118" max="6118" width="22.28515625" style="4" customWidth="1"/>
    <col min="6119" max="6119" width="18.140625" style="4" customWidth="1"/>
    <col min="6120" max="6120" width="16.85546875" style="4" customWidth="1"/>
    <col min="6121" max="6121" width="13.42578125" style="4" customWidth="1"/>
    <col min="6122" max="6122" width="11.7109375" style="4" customWidth="1"/>
    <col min="6123" max="6123" width="13" style="4" customWidth="1"/>
    <col min="6124" max="6124" width="13.42578125" style="4" bestFit="1" customWidth="1"/>
    <col min="6125" max="6372" width="11.42578125" style="4"/>
    <col min="6373" max="6373" width="62.85546875" style="4" customWidth="1"/>
    <col min="6374" max="6374" width="22.28515625" style="4" customWidth="1"/>
    <col min="6375" max="6375" width="18.140625" style="4" customWidth="1"/>
    <col min="6376" max="6376" width="16.85546875" style="4" customWidth="1"/>
    <col min="6377" max="6377" width="13.42578125" style="4" customWidth="1"/>
    <col min="6378" max="6378" width="11.7109375" style="4" customWidth="1"/>
    <col min="6379" max="6379" width="13" style="4" customWidth="1"/>
    <col min="6380" max="6380" width="13.42578125" style="4" bestFit="1" customWidth="1"/>
    <col min="6381" max="6628" width="11.42578125" style="4"/>
    <col min="6629" max="6629" width="62.85546875" style="4" customWidth="1"/>
    <col min="6630" max="6630" width="22.28515625" style="4" customWidth="1"/>
    <col min="6631" max="6631" width="18.140625" style="4" customWidth="1"/>
    <col min="6632" max="6632" width="16.85546875" style="4" customWidth="1"/>
    <col min="6633" max="6633" width="13.42578125" style="4" customWidth="1"/>
    <col min="6634" max="6634" width="11.7109375" style="4" customWidth="1"/>
    <col min="6635" max="6635" width="13" style="4" customWidth="1"/>
    <col min="6636" max="6636" width="13.42578125" style="4" bestFit="1" customWidth="1"/>
    <col min="6637" max="6884" width="11.42578125" style="4"/>
    <col min="6885" max="6885" width="62.85546875" style="4" customWidth="1"/>
    <col min="6886" max="6886" width="22.28515625" style="4" customWidth="1"/>
    <col min="6887" max="6887" width="18.140625" style="4" customWidth="1"/>
    <col min="6888" max="6888" width="16.85546875" style="4" customWidth="1"/>
    <col min="6889" max="6889" width="13.42578125" style="4" customWidth="1"/>
    <col min="6890" max="6890" width="11.7109375" style="4" customWidth="1"/>
    <col min="6891" max="6891" width="13" style="4" customWidth="1"/>
    <col min="6892" max="6892" width="13.42578125" style="4" bestFit="1" customWidth="1"/>
    <col min="6893" max="7140" width="11.42578125" style="4"/>
    <col min="7141" max="7141" width="62.85546875" style="4" customWidth="1"/>
    <col min="7142" max="7142" width="22.28515625" style="4" customWidth="1"/>
    <col min="7143" max="7143" width="18.140625" style="4" customWidth="1"/>
    <col min="7144" max="7144" width="16.85546875" style="4" customWidth="1"/>
    <col min="7145" max="7145" width="13.42578125" style="4" customWidth="1"/>
    <col min="7146" max="7146" width="11.7109375" style="4" customWidth="1"/>
    <col min="7147" max="7147" width="13" style="4" customWidth="1"/>
    <col min="7148" max="7148" width="13.42578125" style="4" bestFit="1" customWidth="1"/>
    <col min="7149" max="7396" width="11.42578125" style="4"/>
    <col min="7397" max="7397" width="62.85546875" style="4" customWidth="1"/>
    <col min="7398" max="7398" width="22.28515625" style="4" customWidth="1"/>
    <col min="7399" max="7399" width="18.140625" style="4" customWidth="1"/>
    <col min="7400" max="7400" width="16.85546875" style="4" customWidth="1"/>
    <col min="7401" max="7401" width="13.42578125" style="4" customWidth="1"/>
    <col min="7402" max="7402" width="11.7109375" style="4" customWidth="1"/>
    <col min="7403" max="7403" width="13" style="4" customWidth="1"/>
    <col min="7404" max="7404" width="13.42578125" style="4" bestFit="1" customWidth="1"/>
    <col min="7405" max="7652" width="11.42578125" style="4"/>
    <col min="7653" max="7653" width="62.85546875" style="4" customWidth="1"/>
    <col min="7654" max="7654" width="22.28515625" style="4" customWidth="1"/>
    <col min="7655" max="7655" width="18.140625" style="4" customWidth="1"/>
    <col min="7656" max="7656" width="16.85546875" style="4" customWidth="1"/>
    <col min="7657" max="7657" width="13.42578125" style="4" customWidth="1"/>
    <col min="7658" max="7658" width="11.7109375" style="4" customWidth="1"/>
    <col min="7659" max="7659" width="13" style="4" customWidth="1"/>
    <col min="7660" max="7660" width="13.42578125" style="4" bestFit="1" customWidth="1"/>
    <col min="7661" max="7908" width="11.42578125" style="4"/>
    <col min="7909" max="7909" width="62.85546875" style="4" customWidth="1"/>
    <col min="7910" max="7910" width="22.28515625" style="4" customWidth="1"/>
    <col min="7911" max="7911" width="18.140625" style="4" customWidth="1"/>
    <col min="7912" max="7912" width="16.85546875" style="4" customWidth="1"/>
    <col min="7913" max="7913" width="13.42578125" style="4" customWidth="1"/>
    <col min="7914" max="7914" width="11.7109375" style="4" customWidth="1"/>
    <col min="7915" max="7915" width="13" style="4" customWidth="1"/>
    <col min="7916" max="7916" width="13.42578125" style="4" bestFit="1" customWidth="1"/>
    <col min="7917" max="8164" width="11.42578125" style="4"/>
    <col min="8165" max="8165" width="62.85546875" style="4" customWidth="1"/>
    <col min="8166" max="8166" width="22.28515625" style="4" customWidth="1"/>
    <col min="8167" max="8167" width="18.140625" style="4" customWidth="1"/>
    <col min="8168" max="8168" width="16.85546875" style="4" customWidth="1"/>
    <col min="8169" max="8169" width="13.42578125" style="4" customWidth="1"/>
    <col min="8170" max="8170" width="11.7109375" style="4" customWidth="1"/>
    <col min="8171" max="8171" width="13" style="4" customWidth="1"/>
    <col min="8172" max="8172" width="13.42578125" style="4" bestFit="1" customWidth="1"/>
    <col min="8173" max="8420" width="11.42578125" style="4"/>
    <col min="8421" max="8421" width="62.85546875" style="4" customWidth="1"/>
    <col min="8422" max="8422" width="22.28515625" style="4" customWidth="1"/>
    <col min="8423" max="8423" width="18.140625" style="4" customWidth="1"/>
    <col min="8424" max="8424" width="16.85546875" style="4" customWidth="1"/>
    <col min="8425" max="8425" width="13.42578125" style="4" customWidth="1"/>
    <col min="8426" max="8426" width="11.7109375" style="4" customWidth="1"/>
    <col min="8427" max="8427" width="13" style="4" customWidth="1"/>
    <col min="8428" max="8428" width="13.42578125" style="4" bestFit="1" customWidth="1"/>
    <col min="8429" max="8676" width="11.42578125" style="4"/>
    <col min="8677" max="8677" width="62.85546875" style="4" customWidth="1"/>
    <col min="8678" max="8678" width="22.28515625" style="4" customWidth="1"/>
    <col min="8679" max="8679" width="18.140625" style="4" customWidth="1"/>
    <col min="8680" max="8680" width="16.85546875" style="4" customWidth="1"/>
    <col min="8681" max="8681" width="13.42578125" style="4" customWidth="1"/>
    <col min="8682" max="8682" width="11.7109375" style="4" customWidth="1"/>
    <col min="8683" max="8683" width="13" style="4" customWidth="1"/>
    <col min="8684" max="8684" width="13.42578125" style="4" bestFit="1" customWidth="1"/>
    <col min="8685" max="8932" width="11.42578125" style="4"/>
    <col min="8933" max="8933" width="62.85546875" style="4" customWidth="1"/>
    <col min="8934" max="8934" width="22.28515625" style="4" customWidth="1"/>
    <col min="8935" max="8935" width="18.140625" style="4" customWidth="1"/>
    <col min="8936" max="8936" width="16.85546875" style="4" customWidth="1"/>
    <col min="8937" max="8937" width="13.42578125" style="4" customWidth="1"/>
    <col min="8938" max="8938" width="11.7109375" style="4" customWidth="1"/>
    <col min="8939" max="8939" width="13" style="4" customWidth="1"/>
    <col min="8940" max="8940" width="13.42578125" style="4" bestFit="1" customWidth="1"/>
    <col min="8941" max="9188" width="11.42578125" style="4"/>
    <col min="9189" max="9189" width="62.85546875" style="4" customWidth="1"/>
    <col min="9190" max="9190" width="22.28515625" style="4" customWidth="1"/>
    <col min="9191" max="9191" width="18.140625" style="4" customWidth="1"/>
    <col min="9192" max="9192" width="16.85546875" style="4" customWidth="1"/>
    <col min="9193" max="9193" width="13.42578125" style="4" customWidth="1"/>
    <col min="9194" max="9194" width="11.7109375" style="4" customWidth="1"/>
    <col min="9195" max="9195" width="13" style="4" customWidth="1"/>
    <col min="9196" max="9196" width="13.42578125" style="4" bestFit="1" customWidth="1"/>
    <col min="9197" max="9444" width="11.42578125" style="4"/>
    <col min="9445" max="9445" width="62.85546875" style="4" customWidth="1"/>
    <col min="9446" max="9446" width="22.28515625" style="4" customWidth="1"/>
    <col min="9447" max="9447" width="18.140625" style="4" customWidth="1"/>
    <col min="9448" max="9448" width="16.85546875" style="4" customWidth="1"/>
    <col min="9449" max="9449" width="13.42578125" style="4" customWidth="1"/>
    <col min="9450" max="9450" width="11.7109375" style="4" customWidth="1"/>
    <col min="9451" max="9451" width="13" style="4" customWidth="1"/>
    <col min="9452" max="9452" width="13.42578125" style="4" bestFit="1" customWidth="1"/>
    <col min="9453" max="9700" width="11.42578125" style="4"/>
    <col min="9701" max="9701" width="62.85546875" style="4" customWidth="1"/>
    <col min="9702" max="9702" width="22.28515625" style="4" customWidth="1"/>
    <col min="9703" max="9703" width="18.140625" style="4" customWidth="1"/>
    <col min="9704" max="9704" width="16.85546875" style="4" customWidth="1"/>
    <col min="9705" max="9705" width="13.42578125" style="4" customWidth="1"/>
    <col min="9706" max="9706" width="11.7109375" style="4" customWidth="1"/>
    <col min="9707" max="9707" width="13" style="4" customWidth="1"/>
    <col min="9708" max="9708" width="13.42578125" style="4" bestFit="1" customWidth="1"/>
    <col min="9709" max="9956" width="11.42578125" style="4"/>
    <col min="9957" max="9957" width="62.85546875" style="4" customWidth="1"/>
    <col min="9958" max="9958" width="22.28515625" style="4" customWidth="1"/>
    <col min="9959" max="9959" width="18.140625" style="4" customWidth="1"/>
    <col min="9960" max="9960" width="16.85546875" style="4" customWidth="1"/>
    <col min="9961" max="9961" width="13.42578125" style="4" customWidth="1"/>
    <col min="9962" max="9962" width="11.7109375" style="4" customWidth="1"/>
    <col min="9963" max="9963" width="13" style="4" customWidth="1"/>
    <col min="9964" max="9964" width="13.42578125" style="4" bestFit="1" customWidth="1"/>
    <col min="9965" max="10212" width="11.42578125" style="4"/>
    <col min="10213" max="10213" width="62.85546875" style="4" customWidth="1"/>
    <col min="10214" max="10214" width="22.28515625" style="4" customWidth="1"/>
    <col min="10215" max="10215" width="18.140625" style="4" customWidth="1"/>
    <col min="10216" max="10216" width="16.85546875" style="4" customWidth="1"/>
    <col min="10217" max="10217" width="13.42578125" style="4" customWidth="1"/>
    <col min="10218" max="10218" width="11.7109375" style="4" customWidth="1"/>
    <col min="10219" max="10219" width="13" style="4" customWidth="1"/>
    <col min="10220" max="10220" width="13.42578125" style="4" bestFit="1" customWidth="1"/>
    <col min="10221" max="10468" width="11.42578125" style="4"/>
    <col min="10469" max="10469" width="62.85546875" style="4" customWidth="1"/>
    <col min="10470" max="10470" width="22.28515625" style="4" customWidth="1"/>
    <col min="10471" max="10471" width="18.140625" style="4" customWidth="1"/>
    <col min="10472" max="10472" width="16.85546875" style="4" customWidth="1"/>
    <col min="10473" max="10473" width="13.42578125" style="4" customWidth="1"/>
    <col min="10474" max="10474" width="11.7109375" style="4" customWidth="1"/>
    <col min="10475" max="10475" width="13" style="4" customWidth="1"/>
    <col min="10476" max="10476" width="13.42578125" style="4" bestFit="1" customWidth="1"/>
    <col min="10477" max="10724" width="11.42578125" style="4"/>
    <col min="10725" max="10725" width="62.85546875" style="4" customWidth="1"/>
    <col min="10726" max="10726" width="22.28515625" style="4" customWidth="1"/>
    <col min="10727" max="10727" width="18.140625" style="4" customWidth="1"/>
    <col min="10728" max="10728" width="16.85546875" style="4" customWidth="1"/>
    <col min="10729" max="10729" width="13.42578125" style="4" customWidth="1"/>
    <col min="10730" max="10730" width="11.7109375" style="4" customWidth="1"/>
    <col min="10731" max="10731" width="13" style="4" customWidth="1"/>
    <col min="10732" max="10732" width="13.42578125" style="4" bestFit="1" customWidth="1"/>
    <col min="10733" max="10980" width="11.42578125" style="4"/>
    <col min="10981" max="10981" width="62.85546875" style="4" customWidth="1"/>
    <col min="10982" max="10982" width="22.28515625" style="4" customWidth="1"/>
    <col min="10983" max="10983" width="18.140625" style="4" customWidth="1"/>
    <col min="10984" max="10984" width="16.85546875" style="4" customWidth="1"/>
    <col min="10985" max="10985" width="13.42578125" style="4" customWidth="1"/>
    <col min="10986" max="10986" width="11.7109375" style="4" customWidth="1"/>
    <col min="10987" max="10987" width="13" style="4" customWidth="1"/>
    <col min="10988" max="10988" width="13.42578125" style="4" bestFit="1" customWidth="1"/>
    <col min="10989" max="11236" width="11.42578125" style="4"/>
    <col min="11237" max="11237" width="62.85546875" style="4" customWidth="1"/>
    <col min="11238" max="11238" width="22.28515625" style="4" customWidth="1"/>
    <col min="11239" max="11239" width="18.140625" style="4" customWidth="1"/>
    <col min="11240" max="11240" width="16.85546875" style="4" customWidth="1"/>
    <col min="11241" max="11241" width="13.42578125" style="4" customWidth="1"/>
    <col min="11242" max="11242" width="11.7109375" style="4" customWidth="1"/>
    <col min="11243" max="11243" width="13" style="4" customWidth="1"/>
    <col min="11244" max="11244" width="13.42578125" style="4" bestFit="1" customWidth="1"/>
    <col min="11245" max="11492" width="11.42578125" style="4"/>
    <col min="11493" max="11493" width="62.85546875" style="4" customWidth="1"/>
    <col min="11494" max="11494" width="22.28515625" style="4" customWidth="1"/>
    <col min="11495" max="11495" width="18.140625" style="4" customWidth="1"/>
    <col min="11496" max="11496" width="16.85546875" style="4" customWidth="1"/>
    <col min="11497" max="11497" width="13.42578125" style="4" customWidth="1"/>
    <col min="11498" max="11498" width="11.7109375" style="4" customWidth="1"/>
    <col min="11499" max="11499" width="13" style="4" customWidth="1"/>
    <col min="11500" max="11500" width="13.42578125" style="4" bestFit="1" customWidth="1"/>
    <col min="11501" max="11748" width="11.42578125" style="4"/>
    <col min="11749" max="11749" width="62.85546875" style="4" customWidth="1"/>
    <col min="11750" max="11750" width="22.28515625" style="4" customWidth="1"/>
    <col min="11751" max="11751" width="18.140625" style="4" customWidth="1"/>
    <col min="11752" max="11752" width="16.85546875" style="4" customWidth="1"/>
    <col min="11753" max="11753" width="13.42578125" style="4" customWidth="1"/>
    <col min="11754" max="11754" width="11.7109375" style="4" customWidth="1"/>
    <col min="11755" max="11755" width="13" style="4" customWidth="1"/>
    <col min="11756" max="11756" width="13.42578125" style="4" bestFit="1" customWidth="1"/>
    <col min="11757" max="12004" width="11.42578125" style="4"/>
    <col min="12005" max="12005" width="62.85546875" style="4" customWidth="1"/>
    <col min="12006" max="12006" width="22.28515625" style="4" customWidth="1"/>
    <col min="12007" max="12007" width="18.140625" style="4" customWidth="1"/>
    <col min="12008" max="12008" width="16.85546875" style="4" customWidth="1"/>
    <col min="12009" max="12009" width="13.42578125" style="4" customWidth="1"/>
    <col min="12010" max="12010" width="11.7109375" style="4" customWidth="1"/>
    <col min="12011" max="12011" width="13" style="4" customWidth="1"/>
    <col min="12012" max="12012" width="13.42578125" style="4" bestFit="1" customWidth="1"/>
    <col min="12013" max="12260" width="11.42578125" style="4"/>
    <col min="12261" max="12261" width="62.85546875" style="4" customWidth="1"/>
    <col min="12262" max="12262" width="22.28515625" style="4" customWidth="1"/>
    <col min="12263" max="12263" width="18.140625" style="4" customWidth="1"/>
    <col min="12264" max="12264" width="16.85546875" style="4" customWidth="1"/>
    <col min="12265" max="12265" width="13.42578125" style="4" customWidth="1"/>
    <col min="12266" max="12266" width="11.7109375" style="4" customWidth="1"/>
    <col min="12267" max="12267" width="13" style="4" customWidth="1"/>
    <col min="12268" max="12268" width="13.42578125" style="4" bestFit="1" customWidth="1"/>
    <col min="12269" max="12516" width="11.42578125" style="4"/>
    <col min="12517" max="12517" width="62.85546875" style="4" customWidth="1"/>
    <col min="12518" max="12518" width="22.28515625" style="4" customWidth="1"/>
    <col min="12519" max="12519" width="18.140625" style="4" customWidth="1"/>
    <col min="12520" max="12520" width="16.85546875" style="4" customWidth="1"/>
    <col min="12521" max="12521" width="13.42578125" style="4" customWidth="1"/>
    <col min="12522" max="12522" width="11.7109375" style="4" customWidth="1"/>
    <col min="12523" max="12523" width="13" style="4" customWidth="1"/>
    <col min="12524" max="12524" width="13.42578125" style="4" bestFit="1" customWidth="1"/>
    <col min="12525" max="12772" width="11.42578125" style="4"/>
    <col min="12773" max="12773" width="62.85546875" style="4" customWidth="1"/>
    <col min="12774" max="12774" width="22.28515625" style="4" customWidth="1"/>
    <col min="12775" max="12775" width="18.140625" style="4" customWidth="1"/>
    <col min="12776" max="12776" width="16.85546875" style="4" customWidth="1"/>
    <col min="12777" max="12777" width="13.42578125" style="4" customWidth="1"/>
    <col min="12778" max="12778" width="11.7109375" style="4" customWidth="1"/>
    <col min="12779" max="12779" width="13" style="4" customWidth="1"/>
    <col min="12780" max="12780" width="13.42578125" style="4" bestFit="1" customWidth="1"/>
    <col min="12781" max="13028" width="11.42578125" style="4"/>
    <col min="13029" max="13029" width="62.85546875" style="4" customWidth="1"/>
    <col min="13030" max="13030" width="22.28515625" style="4" customWidth="1"/>
    <col min="13031" max="13031" width="18.140625" style="4" customWidth="1"/>
    <col min="13032" max="13032" width="16.85546875" style="4" customWidth="1"/>
    <col min="13033" max="13033" width="13.42578125" style="4" customWidth="1"/>
    <col min="13034" max="13034" width="11.7109375" style="4" customWidth="1"/>
    <col min="13035" max="13035" width="13" style="4" customWidth="1"/>
    <col min="13036" max="13036" width="13.42578125" style="4" bestFit="1" customWidth="1"/>
    <col min="13037" max="13284" width="11.42578125" style="4"/>
    <col min="13285" max="13285" width="62.85546875" style="4" customWidth="1"/>
    <col min="13286" max="13286" width="22.28515625" style="4" customWidth="1"/>
    <col min="13287" max="13287" width="18.140625" style="4" customWidth="1"/>
    <col min="13288" max="13288" width="16.85546875" style="4" customWidth="1"/>
    <col min="13289" max="13289" width="13.42578125" style="4" customWidth="1"/>
    <col min="13290" max="13290" width="11.7109375" style="4" customWidth="1"/>
    <col min="13291" max="13291" width="13" style="4" customWidth="1"/>
    <col min="13292" max="13292" width="13.42578125" style="4" bestFit="1" customWidth="1"/>
    <col min="13293" max="13540" width="11.42578125" style="4"/>
    <col min="13541" max="13541" width="62.85546875" style="4" customWidth="1"/>
    <col min="13542" max="13542" width="22.28515625" style="4" customWidth="1"/>
    <col min="13543" max="13543" width="18.140625" style="4" customWidth="1"/>
    <col min="13544" max="13544" width="16.85546875" style="4" customWidth="1"/>
    <col min="13545" max="13545" width="13.42578125" style="4" customWidth="1"/>
    <col min="13546" max="13546" width="11.7109375" style="4" customWidth="1"/>
    <col min="13547" max="13547" width="13" style="4" customWidth="1"/>
    <col min="13548" max="13548" width="13.42578125" style="4" bestFit="1" customWidth="1"/>
    <col min="13549" max="13796" width="11.42578125" style="4"/>
    <col min="13797" max="13797" width="62.85546875" style="4" customWidth="1"/>
    <col min="13798" max="13798" width="22.28515625" style="4" customWidth="1"/>
    <col min="13799" max="13799" width="18.140625" style="4" customWidth="1"/>
    <col min="13800" max="13800" width="16.85546875" style="4" customWidth="1"/>
    <col min="13801" max="13801" width="13.42578125" style="4" customWidth="1"/>
    <col min="13802" max="13802" width="11.7109375" style="4" customWidth="1"/>
    <col min="13803" max="13803" width="13" style="4" customWidth="1"/>
    <col min="13804" max="13804" width="13.42578125" style="4" bestFit="1" customWidth="1"/>
    <col min="13805" max="14052" width="11.42578125" style="4"/>
    <col min="14053" max="14053" width="62.85546875" style="4" customWidth="1"/>
    <col min="14054" max="14054" width="22.28515625" style="4" customWidth="1"/>
    <col min="14055" max="14055" width="18.140625" style="4" customWidth="1"/>
    <col min="14056" max="14056" width="16.85546875" style="4" customWidth="1"/>
    <col min="14057" max="14057" width="13.42578125" style="4" customWidth="1"/>
    <col min="14058" max="14058" width="11.7109375" style="4" customWidth="1"/>
    <col min="14059" max="14059" width="13" style="4" customWidth="1"/>
    <col min="14060" max="14060" width="13.42578125" style="4" bestFit="1" customWidth="1"/>
    <col min="14061" max="14308" width="11.42578125" style="4"/>
    <col min="14309" max="14309" width="62.85546875" style="4" customWidth="1"/>
    <col min="14310" max="14310" width="22.28515625" style="4" customWidth="1"/>
    <col min="14311" max="14311" width="18.140625" style="4" customWidth="1"/>
    <col min="14312" max="14312" width="16.85546875" style="4" customWidth="1"/>
    <col min="14313" max="14313" width="13.42578125" style="4" customWidth="1"/>
    <col min="14314" max="14314" width="11.7109375" style="4" customWidth="1"/>
    <col min="14315" max="14315" width="13" style="4" customWidth="1"/>
    <col min="14316" max="14316" width="13.42578125" style="4" bestFit="1" customWidth="1"/>
    <col min="14317" max="14564" width="11.42578125" style="4"/>
    <col min="14565" max="14565" width="62.85546875" style="4" customWidth="1"/>
    <col min="14566" max="14566" width="22.28515625" style="4" customWidth="1"/>
    <col min="14567" max="14567" width="18.140625" style="4" customWidth="1"/>
    <col min="14568" max="14568" width="16.85546875" style="4" customWidth="1"/>
    <col min="14569" max="14569" width="13.42578125" style="4" customWidth="1"/>
    <col min="14570" max="14570" width="11.7109375" style="4" customWidth="1"/>
    <col min="14571" max="14571" width="13" style="4" customWidth="1"/>
    <col min="14572" max="14572" width="13.42578125" style="4" bestFit="1" customWidth="1"/>
    <col min="14573" max="14820" width="11.42578125" style="4"/>
    <col min="14821" max="14821" width="62.85546875" style="4" customWidth="1"/>
    <col min="14822" max="14822" width="22.28515625" style="4" customWidth="1"/>
    <col min="14823" max="14823" width="18.140625" style="4" customWidth="1"/>
    <col min="14824" max="14824" width="16.85546875" style="4" customWidth="1"/>
    <col min="14825" max="14825" width="13.42578125" style="4" customWidth="1"/>
    <col min="14826" max="14826" width="11.7109375" style="4" customWidth="1"/>
    <col min="14827" max="14827" width="13" style="4" customWidth="1"/>
    <col min="14828" max="14828" width="13.42578125" style="4" bestFit="1" customWidth="1"/>
    <col min="14829" max="15076" width="11.42578125" style="4"/>
    <col min="15077" max="15077" width="62.85546875" style="4" customWidth="1"/>
    <col min="15078" max="15078" width="22.28515625" style="4" customWidth="1"/>
    <col min="15079" max="15079" width="18.140625" style="4" customWidth="1"/>
    <col min="15080" max="15080" width="16.85546875" style="4" customWidth="1"/>
    <col min="15081" max="15081" width="13.42578125" style="4" customWidth="1"/>
    <col min="15082" max="15082" width="11.7109375" style="4" customWidth="1"/>
    <col min="15083" max="15083" width="13" style="4" customWidth="1"/>
    <col min="15084" max="15084" width="13.42578125" style="4" bestFit="1" customWidth="1"/>
    <col min="15085" max="15332" width="11.42578125" style="4"/>
    <col min="15333" max="15333" width="62.85546875" style="4" customWidth="1"/>
    <col min="15334" max="15334" width="22.28515625" style="4" customWidth="1"/>
    <col min="15335" max="15335" width="18.140625" style="4" customWidth="1"/>
    <col min="15336" max="15336" width="16.85546875" style="4" customWidth="1"/>
    <col min="15337" max="15337" width="13.42578125" style="4" customWidth="1"/>
    <col min="15338" max="15338" width="11.7109375" style="4" customWidth="1"/>
    <col min="15339" max="15339" width="13" style="4" customWidth="1"/>
    <col min="15340" max="15340" width="13.42578125" style="4" bestFit="1" customWidth="1"/>
    <col min="15341" max="15588" width="11.42578125" style="4"/>
    <col min="15589" max="15589" width="62.85546875" style="4" customWidth="1"/>
    <col min="15590" max="15590" width="22.28515625" style="4" customWidth="1"/>
    <col min="15591" max="15591" width="18.140625" style="4" customWidth="1"/>
    <col min="15592" max="15592" width="16.85546875" style="4" customWidth="1"/>
    <col min="15593" max="15593" width="13.42578125" style="4" customWidth="1"/>
    <col min="15594" max="15594" width="11.7109375" style="4" customWidth="1"/>
    <col min="15595" max="15595" width="13" style="4" customWidth="1"/>
    <col min="15596" max="15596" width="13.42578125" style="4" bestFit="1" customWidth="1"/>
    <col min="15597" max="15844" width="11.42578125" style="4"/>
    <col min="15845" max="15845" width="62.85546875" style="4" customWidth="1"/>
    <col min="15846" max="15846" width="22.28515625" style="4" customWidth="1"/>
    <col min="15847" max="15847" width="18.140625" style="4" customWidth="1"/>
    <col min="15848" max="15848" width="16.85546875" style="4" customWidth="1"/>
    <col min="15849" max="15849" width="13.42578125" style="4" customWidth="1"/>
    <col min="15850" max="15850" width="11.7109375" style="4" customWidth="1"/>
    <col min="15851" max="15851" width="13" style="4" customWidth="1"/>
    <col min="15852" max="15852" width="13.42578125" style="4" bestFit="1" customWidth="1"/>
    <col min="15853" max="16100" width="11.42578125" style="4"/>
    <col min="16101" max="16101" width="62.85546875" style="4" customWidth="1"/>
    <col min="16102" max="16102" width="22.28515625" style="4" customWidth="1"/>
    <col min="16103" max="16103" width="18.140625" style="4" customWidth="1"/>
    <col min="16104" max="16104" width="16.85546875" style="4" customWidth="1"/>
    <col min="16105" max="16105" width="13.42578125" style="4" customWidth="1"/>
    <col min="16106" max="16106" width="11.7109375" style="4" customWidth="1"/>
    <col min="16107" max="16107" width="13" style="4" customWidth="1"/>
    <col min="16108" max="16108" width="13.42578125" style="4" bestFit="1" customWidth="1"/>
    <col min="16109" max="16384" width="11.42578125" style="4"/>
  </cols>
  <sheetData>
    <row r="2" spans="1:16" ht="15.75" customHeight="1" x14ac:dyDescent="0.25">
      <c r="A2" s="504" t="s">
        <v>0</v>
      </c>
      <c r="B2" s="504"/>
      <c r="C2" s="504"/>
      <c r="D2" s="504"/>
      <c r="E2" s="504"/>
      <c r="F2" s="504"/>
      <c r="G2" s="504"/>
      <c r="H2" s="504"/>
      <c r="I2" s="504"/>
      <c r="J2" s="504"/>
      <c r="K2" s="504"/>
      <c r="L2" s="504"/>
      <c r="M2" s="504"/>
    </row>
    <row r="3" spans="1:16" ht="15.75" customHeight="1" x14ac:dyDescent="0.25">
      <c r="A3" s="498" t="s">
        <v>79</v>
      </c>
      <c r="B3" s="498"/>
      <c r="C3" s="498"/>
      <c r="D3" s="498"/>
      <c r="E3" s="498"/>
      <c r="F3" s="498"/>
      <c r="G3" s="498"/>
      <c r="H3" s="498"/>
      <c r="I3" s="498"/>
      <c r="J3" s="498"/>
      <c r="K3" s="498"/>
      <c r="L3" s="498"/>
      <c r="M3" s="498"/>
    </row>
    <row r="4" spans="1:16" x14ac:dyDescent="0.25">
      <c r="A4" s="498" t="s">
        <v>80</v>
      </c>
      <c r="B4" s="498"/>
      <c r="C4" s="498"/>
      <c r="D4" s="498"/>
      <c r="E4" s="498"/>
      <c r="F4" s="498"/>
      <c r="G4" s="498"/>
      <c r="H4" s="498"/>
      <c r="I4" s="498"/>
      <c r="J4" s="498"/>
      <c r="K4" s="498"/>
      <c r="L4" s="498"/>
      <c r="M4" s="498"/>
    </row>
    <row r="5" spans="1:16" x14ac:dyDescent="0.2">
      <c r="A5" s="81"/>
      <c r="B5" s="81"/>
      <c r="C5" s="33"/>
      <c r="D5" s="81"/>
      <c r="E5" s="81"/>
      <c r="F5" s="81"/>
      <c r="G5" s="81"/>
      <c r="H5" s="54"/>
      <c r="I5" s="54"/>
      <c r="J5" s="81"/>
      <c r="K5" s="81"/>
      <c r="L5" s="81"/>
    </row>
    <row r="6" spans="1:16" ht="25.5" x14ac:dyDescent="0.25">
      <c r="A6" s="10"/>
      <c r="B6" s="82" t="s">
        <v>3</v>
      </c>
      <c r="C6" s="83"/>
      <c r="D6" s="505" t="s">
        <v>81</v>
      </c>
      <c r="E6" s="505"/>
      <c r="F6" s="505"/>
      <c r="G6" s="505"/>
      <c r="H6" s="505"/>
      <c r="I6" s="505"/>
      <c r="J6" s="506" t="s">
        <v>82</v>
      </c>
      <c r="K6" s="507"/>
      <c r="L6" s="507"/>
      <c r="M6" s="508"/>
    </row>
    <row r="7" spans="1:16" ht="89.25" x14ac:dyDescent="0.25">
      <c r="A7" s="11" t="s">
        <v>5</v>
      </c>
      <c r="B7" s="12" t="s">
        <v>6</v>
      </c>
      <c r="C7" s="34" t="s">
        <v>7</v>
      </c>
      <c r="D7" s="12" t="s">
        <v>83</v>
      </c>
      <c r="E7" s="12" t="s">
        <v>84</v>
      </c>
      <c r="F7" s="12" t="s">
        <v>85</v>
      </c>
      <c r="G7" s="12" t="s">
        <v>86</v>
      </c>
      <c r="H7" s="12" t="s">
        <v>87</v>
      </c>
      <c r="I7" s="12" t="s">
        <v>88</v>
      </c>
      <c r="J7" s="12" t="s">
        <v>89</v>
      </c>
      <c r="K7" s="12" t="s">
        <v>90</v>
      </c>
      <c r="L7" s="12" t="s">
        <v>91</v>
      </c>
      <c r="M7" s="56" t="s">
        <v>92</v>
      </c>
    </row>
    <row r="8" spans="1:16" x14ac:dyDescent="0.2">
      <c r="A8" s="1" t="s">
        <v>93</v>
      </c>
      <c r="B8" s="15"/>
      <c r="C8" s="2">
        <f>SUM(C9)</f>
        <v>5757000000</v>
      </c>
      <c r="D8" s="57"/>
      <c r="E8" s="57"/>
      <c r="F8" s="503"/>
      <c r="G8" s="503"/>
      <c r="H8" s="57"/>
      <c r="I8" s="58"/>
      <c r="J8" s="57"/>
      <c r="K8" s="57"/>
      <c r="L8" s="85"/>
      <c r="M8" s="165"/>
    </row>
    <row r="9" spans="1:16" ht="25.5" x14ac:dyDescent="0.2">
      <c r="A9" s="16" t="s">
        <v>94</v>
      </c>
      <c r="B9" s="86"/>
      <c r="C9" s="40">
        <f>SUM(C10:C19)</f>
        <v>5757000000</v>
      </c>
      <c r="D9" s="59"/>
      <c r="E9" s="59"/>
      <c r="F9" s="59"/>
      <c r="G9" s="59"/>
      <c r="H9" s="59"/>
      <c r="I9" s="59"/>
      <c r="J9" s="59"/>
      <c r="K9" s="59"/>
      <c r="L9" s="59"/>
      <c r="M9" s="166"/>
    </row>
    <row r="10" spans="1:16" ht="25.5" x14ac:dyDescent="0.25">
      <c r="A10" s="298" t="s">
        <v>95</v>
      </c>
      <c r="B10" s="89" t="s">
        <v>68</v>
      </c>
      <c r="C10" s="43">
        <v>300000000</v>
      </c>
      <c r="D10" s="62">
        <v>40999</v>
      </c>
      <c r="E10" s="62">
        <v>41014</v>
      </c>
      <c r="F10" s="62">
        <v>41029</v>
      </c>
      <c r="G10" s="62">
        <v>41060</v>
      </c>
      <c r="H10" s="62">
        <v>41075</v>
      </c>
      <c r="I10" s="62">
        <v>41121</v>
      </c>
      <c r="J10" s="62">
        <v>41152</v>
      </c>
      <c r="K10" s="62">
        <v>41182</v>
      </c>
      <c r="L10" s="62">
        <v>41213</v>
      </c>
      <c r="M10" s="62">
        <v>41228</v>
      </c>
      <c r="N10" s="3"/>
      <c r="O10" s="3"/>
      <c r="P10" s="3"/>
    </row>
    <row r="11" spans="1:16" ht="25.5" x14ac:dyDescent="0.25">
      <c r="A11" s="298" t="s">
        <v>95</v>
      </c>
      <c r="B11" s="89" t="s">
        <v>52</v>
      </c>
      <c r="C11" s="44">
        <v>500000000</v>
      </c>
      <c r="D11" s="62">
        <v>40999</v>
      </c>
      <c r="E11" s="62">
        <v>41014</v>
      </c>
      <c r="F11" s="62">
        <v>41029</v>
      </c>
      <c r="G11" s="62">
        <v>41060</v>
      </c>
      <c r="H11" s="62">
        <v>41075</v>
      </c>
      <c r="I11" s="62">
        <v>41121</v>
      </c>
      <c r="J11" s="62">
        <v>41152</v>
      </c>
      <c r="K11" s="62">
        <v>41182</v>
      </c>
      <c r="L11" s="62">
        <v>41213</v>
      </c>
      <c r="M11" s="62">
        <v>41228</v>
      </c>
    </row>
    <row r="12" spans="1:16" ht="25.5" x14ac:dyDescent="0.25">
      <c r="A12" s="298" t="s">
        <v>95</v>
      </c>
      <c r="B12" s="89" t="s">
        <v>54</v>
      </c>
      <c r="C12" s="44">
        <v>1650000000</v>
      </c>
      <c r="D12" s="62">
        <v>40999</v>
      </c>
      <c r="E12" s="62">
        <v>41014</v>
      </c>
      <c r="F12" s="62">
        <v>41029</v>
      </c>
      <c r="G12" s="62">
        <v>41060</v>
      </c>
      <c r="H12" s="62">
        <v>41075</v>
      </c>
      <c r="I12" s="62">
        <v>41121</v>
      </c>
      <c r="J12" s="62">
        <v>41152</v>
      </c>
      <c r="K12" s="62">
        <v>41182</v>
      </c>
      <c r="L12" s="62">
        <v>41213</v>
      </c>
      <c r="M12" s="62">
        <v>41228</v>
      </c>
    </row>
    <row r="13" spans="1:16" ht="25.5" x14ac:dyDescent="0.25">
      <c r="A13" s="298" t="s">
        <v>95</v>
      </c>
      <c r="B13" s="89" t="s">
        <v>32</v>
      </c>
      <c r="C13" s="41">
        <v>300000000</v>
      </c>
      <c r="D13" s="62">
        <v>40999</v>
      </c>
      <c r="E13" s="62">
        <v>41014</v>
      </c>
      <c r="F13" s="62">
        <v>41029</v>
      </c>
      <c r="G13" s="62">
        <v>41060</v>
      </c>
      <c r="H13" s="62">
        <v>41075</v>
      </c>
      <c r="I13" s="62">
        <v>41121</v>
      </c>
      <c r="J13" s="62">
        <v>41152</v>
      </c>
      <c r="K13" s="62">
        <v>41182</v>
      </c>
      <c r="L13" s="62">
        <v>41213</v>
      </c>
      <c r="M13" s="62">
        <v>41228</v>
      </c>
    </row>
    <row r="14" spans="1:16" ht="25.5" x14ac:dyDescent="0.25">
      <c r="A14" s="298" t="s">
        <v>95</v>
      </c>
      <c r="B14" s="89" t="s">
        <v>58</v>
      </c>
      <c r="C14" s="53">
        <v>700000000</v>
      </c>
      <c r="D14" s="62">
        <v>40999</v>
      </c>
      <c r="E14" s="62">
        <v>41014</v>
      </c>
      <c r="F14" s="62">
        <v>41029</v>
      </c>
      <c r="G14" s="62">
        <v>41060</v>
      </c>
      <c r="H14" s="62">
        <v>41075</v>
      </c>
      <c r="I14" s="62">
        <v>41121</v>
      </c>
      <c r="J14" s="62">
        <v>41152</v>
      </c>
      <c r="K14" s="62">
        <v>41182</v>
      </c>
      <c r="L14" s="62">
        <v>41213</v>
      </c>
      <c r="M14" s="62">
        <v>41228</v>
      </c>
    </row>
    <row r="15" spans="1:16" ht="25.5" x14ac:dyDescent="0.25">
      <c r="A15" s="298" t="s">
        <v>95</v>
      </c>
      <c r="B15" s="90" t="s">
        <v>19</v>
      </c>
      <c r="C15" s="53">
        <v>500000000</v>
      </c>
      <c r="D15" s="62">
        <v>40999</v>
      </c>
      <c r="E15" s="62">
        <v>41014</v>
      </c>
      <c r="F15" s="62">
        <v>41029</v>
      </c>
      <c r="G15" s="62">
        <v>41060</v>
      </c>
      <c r="H15" s="62">
        <v>41075</v>
      </c>
      <c r="I15" s="62">
        <v>41121</v>
      </c>
      <c r="J15" s="62">
        <v>41152</v>
      </c>
      <c r="K15" s="62">
        <v>41182</v>
      </c>
      <c r="L15" s="62">
        <v>41213</v>
      </c>
      <c r="M15" s="62">
        <v>41228</v>
      </c>
    </row>
    <row r="16" spans="1:16" ht="25.5" x14ac:dyDescent="0.25">
      <c r="A16" s="87" t="s">
        <v>96</v>
      </c>
      <c r="B16" s="87" t="s">
        <v>21</v>
      </c>
      <c r="C16" s="22">
        <v>3500000</v>
      </c>
      <c r="D16" s="62" t="s">
        <v>97</v>
      </c>
      <c r="E16" s="62" t="s">
        <v>97</v>
      </c>
      <c r="F16" s="62" t="s">
        <v>97</v>
      </c>
      <c r="G16" s="62" t="s">
        <v>97</v>
      </c>
      <c r="H16" s="62" t="s">
        <v>97</v>
      </c>
      <c r="I16" s="62" t="s">
        <v>97</v>
      </c>
      <c r="J16" s="62" t="s">
        <v>97</v>
      </c>
      <c r="K16" s="62" t="s">
        <v>97</v>
      </c>
      <c r="L16" s="62" t="s">
        <v>97</v>
      </c>
      <c r="M16" s="62" t="s">
        <v>97</v>
      </c>
    </row>
    <row r="17" spans="1:13" ht="25.5" x14ac:dyDescent="0.25">
      <c r="A17" s="90" t="s">
        <v>98</v>
      </c>
      <c r="B17" s="87" t="s">
        <v>21</v>
      </c>
      <c r="C17" s="22">
        <v>3500000</v>
      </c>
      <c r="D17" s="62" t="s">
        <v>97</v>
      </c>
      <c r="E17" s="62" t="s">
        <v>97</v>
      </c>
      <c r="F17" s="62" t="s">
        <v>97</v>
      </c>
      <c r="G17" s="62" t="s">
        <v>97</v>
      </c>
      <c r="H17" s="62" t="s">
        <v>97</v>
      </c>
      <c r="I17" s="62" t="s">
        <v>97</v>
      </c>
      <c r="J17" s="62" t="s">
        <v>97</v>
      </c>
      <c r="K17" s="62" t="s">
        <v>97</v>
      </c>
      <c r="L17" s="62" t="s">
        <v>97</v>
      </c>
      <c r="M17" s="62" t="s">
        <v>97</v>
      </c>
    </row>
    <row r="18" spans="1:13" ht="25.5" x14ac:dyDescent="0.25">
      <c r="A18" s="90" t="s">
        <v>99</v>
      </c>
      <c r="B18" s="87" t="s">
        <v>39</v>
      </c>
      <c r="C18" s="22">
        <v>900000000</v>
      </c>
      <c r="D18" s="62">
        <v>40999</v>
      </c>
      <c r="E18" s="62">
        <v>41014</v>
      </c>
      <c r="F18" s="62">
        <v>41029</v>
      </c>
      <c r="G18" s="62">
        <v>41060</v>
      </c>
      <c r="H18" s="62">
        <v>41075</v>
      </c>
      <c r="I18" s="62">
        <v>41121</v>
      </c>
      <c r="J18" s="62">
        <v>41152</v>
      </c>
      <c r="K18" s="62">
        <v>41182</v>
      </c>
      <c r="L18" s="62">
        <v>41213</v>
      </c>
      <c r="M18" s="62">
        <v>41228</v>
      </c>
    </row>
    <row r="19" spans="1:13" ht="25.5" x14ac:dyDescent="0.25">
      <c r="A19" s="90" t="s">
        <v>39</v>
      </c>
      <c r="B19" s="87" t="s">
        <v>55</v>
      </c>
      <c r="C19" s="22">
        <v>900000000</v>
      </c>
      <c r="D19" s="62">
        <v>40999</v>
      </c>
      <c r="E19" s="62">
        <v>41014</v>
      </c>
      <c r="F19" s="62">
        <v>41029</v>
      </c>
      <c r="G19" s="62">
        <v>41060</v>
      </c>
      <c r="H19" s="62">
        <v>41075</v>
      </c>
      <c r="I19" s="62">
        <v>41121</v>
      </c>
      <c r="J19" s="62">
        <v>41152</v>
      </c>
      <c r="K19" s="62">
        <v>41182</v>
      </c>
      <c r="L19" s="62">
        <v>41213</v>
      </c>
      <c r="M19" s="62">
        <v>41228</v>
      </c>
    </row>
    <row r="20" spans="1:13" x14ac:dyDescent="0.2">
      <c r="B20" s="36"/>
      <c r="C20" s="38"/>
    </row>
    <row r="21" spans="1:13" x14ac:dyDescent="0.2">
      <c r="B21" s="36"/>
      <c r="C21" s="38"/>
    </row>
    <row r="22" spans="1:13" x14ac:dyDescent="0.2">
      <c r="B22" s="36"/>
      <c r="C22" s="38"/>
    </row>
    <row r="23" spans="1:13" x14ac:dyDescent="0.2">
      <c r="B23" s="36"/>
      <c r="C23" s="38"/>
    </row>
    <row r="24" spans="1:13" x14ac:dyDescent="0.2">
      <c r="B24" s="36"/>
      <c r="C24" s="38"/>
    </row>
    <row r="25" spans="1:13" x14ac:dyDescent="0.2">
      <c r="B25" s="36"/>
      <c r="C25" s="38"/>
    </row>
    <row r="26" spans="1:13" x14ac:dyDescent="0.2">
      <c r="B26" s="36"/>
      <c r="C26" s="38"/>
    </row>
    <row r="27" spans="1:13" x14ac:dyDescent="0.2">
      <c r="B27" s="36"/>
      <c r="C27" s="38"/>
    </row>
    <row r="28" spans="1:13" x14ac:dyDescent="0.2">
      <c r="B28" s="36"/>
      <c r="C28" s="38"/>
    </row>
    <row r="29" spans="1:13" x14ac:dyDescent="0.2">
      <c r="B29" s="36"/>
      <c r="C29" s="38"/>
    </row>
    <row r="30" spans="1:13" x14ac:dyDescent="0.2">
      <c r="B30" s="36"/>
      <c r="C30" s="38"/>
    </row>
    <row r="31" spans="1:13" x14ac:dyDescent="0.2">
      <c r="B31" s="36"/>
      <c r="C31" s="38"/>
    </row>
    <row r="32" spans="1:13" x14ac:dyDescent="0.2">
      <c r="B32" s="36"/>
      <c r="C32" s="38"/>
    </row>
    <row r="33" spans="2:3" s="4" customFormat="1" x14ac:dyDescent="0.25">
      <c r="B33" s="36"/>
      <c r="C33" s="38"/>
    </row>
    <row r="34" spans="2:3" s="4" customFormat="1" x14ac:dyDescent="0.25">
      <c r="B34" s="36"/>
      <c r="C34" s="38"/>
    </row>
    <row r="35" spans="2:3" s="4" customFormat="1" x14ac:dyDescent="0.25">
      <c r="B35" s="36"/>
      <c r="C35" s="38"/>
    </row>
    <row r="36" spans="2:3" s="4" customFormat="1" x14ac:dyDescent="0.25">
      <c r="B36" s="36"/>
      <c r="C36" s="38"/>
    </row>
    <row r="37" spans="2:3" s="4" customFormat="1" x14ac:dyDescent="0.25">
      <c r="B37" s="36"/>
      <c r="C37" s="38"/>
    </row>
    <row r="38" spans="2:3" s="4" customFormat="1" x14ac:dyDescent="0.25">
      <c r="B38" s="5"/>
      <c r="C38" s="38"/>
    </row>
  </sheetData>
  <mergeCells count="6">
    <mergeCell ref="F8:G8"/>
    <mergeCell ref="A2:M2"/>
    <mergeCell ref="A3:M3"/>
    <mergeCell ref="A4:M4"/>
    <mergeCell ref="D6:I6"/>
    <mergeCell ref="J6:M6"/>
  </mergeCells>
  <dataValidations count="1">
    <dataValidation type="list" allowBlank="1" showInputMessage="1" showErrorMessage="1" sqref="J983054:L983056 J65550:L65552 J131086:L131088 J196622:L196624 J262158:L262160 J327694:L327696 J393230:L393232 J458766:L458768 J524302:L524304 J589838:L589840 J655374:L655376 J720910:L720912 J786446:L786448 J851982:L851984 J917518:L917520">
      <formula1>#REF!</formula1>
    </dataValidation>
  </dataValidations>
  <pageMargins left="0" right="0.11811023622047245" top="0.55118110236220474" bottom="0.55118110236220474" header="0.31496062992125984" footer="0.31496062992125984"/>
  <pageSetup scale="55"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22"/>
  <sheetViews>
    <sheetView workbookViewId="0">
      <selection activeCell="N10" sqref="N10"/>
    </sheetView>
  </sheetViews>
  <sheetFormatPr baseColWidth="10" defaultRowHeight="12.75" x14ac:dyDescent="0.25"/>
  <cols>
    <col min="1" max="1" width="63.7109375" style="4" customWidth="1"/>
    <col min="2" max="2" width="20.7109375" style="300" customWidth="1"/>
    <col min="3" max="3" width="18.7109375" style="6" customWidth="1"/>
    <col min="4" max="4" width="13.7109375" style="4" customWidth="1"/>
    <col min="5" max="5" width="13.7109375" style="7" customWidth="1"/>
    <col min="6" max="7" width="13.7109375" style="4" customWidth="1"/>
    <col min="8" max="218" width="11.42578125" style="4"/>
    <col min="219" max="219" width="62.85546875" style="4" customWidth="1"/>
    <col min="220" max="220" width="22.28515625" style="4" customWidth="1"/>
    <col min="221" max="221" width="18.140625" style="4" customWidth="1"/>
    <col min="222" max="222" width="16.85546875" style="4" customWidth="1"/>
    <col min="223" max="223" width="13.42578125" style="4" customWidth="1"/>
    <col min="224" max="224" width="11.7109375" style="4" customWidth="1"/>
    <col min="225" max="225" width="13" style="4" customWidth="1"/>
    <col min="226" max="226" width="13.42578125" style="4" bestFit="1" customWidth="1"/>
    <col min="227" max="474" width="11.42578125" style="4"/>
    <col min="475" max="475" width="62.85546875" style="4" customWidth="1"/>
    <col min="476" max="476" width="22.28515625" style="4" customWidth="1"/>
    <col min="477" max="477" width="18.140625" style="4" customWidth="1"/>
    <col min="478" max="478" width="16.85546875" style="4" customWidth="1"/>
    <col min="479" max="479" width="13.42578125" style="4" customWidth="1"/>
    <col min="480" max="480" width="11.7109375" style="4" customWidth="1"/>
    <col min="481" max="481" width="13" style="4" customWidth="1"/>
    <col min="482" max="482" width="13.42578125" style="4" bestFit="1" customWidth="1"/>
    <col min="483" max="730" width="11.42578125" style="4"/>
    <col min="731" max="731" width="62.85546875" style="4" customWidth="1"/>
    <col min="732" max="732" width="22.28515625" style="4" customWidth="1"/>
    <col min="733" max="733" width="18.140625" style="4" customWidth="1"/>
    <col min="734" max="734" width="16.85546875" style="4" customWidth="1"/>
    <col min="735" max="735" width="13.42578125" style="4" customWidth="1"/>
    <col min="736" max="736" width="11.7109375" style="4" customWidth="1"/>
    <col min="737" max="737" width="13" style="4" customWidth="1"/>
    <col min="738" max="738" width="13.42578125" style="4" bestFit="1" customWidth="1"/>
    <col min="739" max="986" width="11.42578125" style="4"/>
    <col min="987" max="987" width="62.85546875" style="4" customWidth="1"/>
    <col min="988" max="988" width="22.28515625" style="4" customWidth="1"/>
    <col min="989" max="989" width="18.140625" style="4" customWidth="1"/>
    <col min="990" max="990" width="16.85546875" style="4" customWidth="1"/>
    <col min="991" max="991" width="13.42578125" style="4" customWidth="1"/>
    <col min="992" max="992" width="11.7109375" style="4" customWidth="1"/>
    <col min="993" max="993" width="13" style="4" customWidth="1"/>
    <col min="994" max="994" width="13.42578125" style="4" bestFit="1" customWidth="1"/>
    <col min="995" max="1242" width="11.42578125" style="4"/>
    <col min="1243" max="1243" width="62.85546875" style="4" customWidth="1"/>
    <col min="1244" max="1244" width="22.28515625" style="4" customWidth="1"/>
    <col min="1245" max="1245" width="18.140625" style="4" customWidth="1"/>
    <col min="1246" max="1246" width="16.85546875" style="4" customWidth="1"/>
    <col min="1247" max="1247" width="13.42578125" style="4" customWidth="1"/>
    <col min="1248" max="1248" width="11.7109375" style="4" customWidth="1"/>
    <col min="1249" max="1249" width="13" style="4" customWidth="1"/>
    <col min="1250" max="1250" width="13.42578125" style="4" bestFit="1" customWidth="1"/>
    <col min="1251" max="1498" width="11.42578125" style="4"/>
    <col min="1499" max="1499" width="62.85546875" style="4" customWidth="1"/>
    <col min="1500" max="1500" width="22.28515625" style="4" customWidth="1"/>
    <col min="1501" max="1501" width="18.140625" style="4" customWidth="1"/>
    <col min="1502" max="1502" width="16.85546875" style="4" customWidth="1"/>
    <col min="1503" max="1503" width="13.42578125" style="4" customWidth="1"/>
    <col min="1504" max="1504" width="11.7109375" style="4" customWidth="1"/>
    <col min="1505" max="1505" width="13" style="4" customWidth="1"/>
    <col min="1506" max="1506" width="13.42578125" style="4" bestFit="1" customWidth="1"/>
    <col min="1507" max="1754" width="11.42578125" style="4"/>
    <col min="1755" max="1755" width="62.85546875" style="4" customWidth="1"/>
    <col min="1756" max="1756" width="22.28515625" style="4" customWidth="1"/>
    <col min="1757" max="1757" width="18.140625" style="4" customWidth="1"/>
    <col min="1758" max="1758" width="16.85546875" style="4" customWidth="1"/>
    <col min="1759" max="1759" width="13.42578125" style="4" customWidth="1"/>
    <col min="1760" max="1760" width="11.7109375" style="4" customWidth="1"/>
    <col min="1761" max="1761" width="13" style="4" customWidth="1"/>
    <col min="1762" max="1762" width="13.42578125" style="4" bestFit="1" customWidth="1"/>
    <col min="1763" max="2010" width="11.42578125" style="4"/>
    <col min="2011" max="2011" width="62.85546875" style="4" customWidth="1"/>
    <col min="2012" max="2012" width="22.28515625" style="4" customWidth="1"/>
    <col min="2013" max="2013" width="18.140625" style="4" customWidth="1"/>
    <col min="2014" max="2014" width="16.85546875" style="4" customWidth="1"/>
    <col min="2015" max="2015" width="13.42578125" style="4" customWidth="1"/>
    <col min="2016" max="2016" width="11.7109375" style="4" customWidth="1"/>
    <col min="2017" max="2017" width="13" style="4" customWidth="1"/>
    <col min="2018" max="2018" width="13.42578125" style="4" bestFit="1" customWidth="1"/>
    <col min="2019" max="2266" width="11.42578125" style="4"/>
    <col min="2267" max="2267" width="62.85546875" style="4" customWidth="1"/>
    <col min="2268" max="2268" width="22.28515625" style="4" customWidth="1"/>
    <col min="2269" max="2269" width="18.140625" style="4" customWidth="1"/>
    <col min="2270" max="2270" width="16.85546875" style="4" customWidth="1"/>
    <col min="2271" max="2271" width="13.42578125" style="4" customWidth="1"/>
    <col min="2272" max="2272" width="11.7109375" style="4" customWidth="1"/>
    <col min="2273" max="2273" width="13" style="4" customWidth="1"/>
    <col min="2274" max="2274" width="13.42578125" style="4" bestFit="1" customWidth="1"/>
    <col min="2275" max="2522" width="11.42578125" style="4"/>
    <col min="2523" max="2523" width="62.85546875" style="4" customWidth="1"/>
    <col min="2524" max="2524" width="22.28515625" style="4" customWidth="1"/>
    <col min="2525" max="2525" width="18.140625" style="4" customWidth="1"/>
    <col min="2526" max="2526" width="16.85546875" style="4" customWidth="1"/>
    <col min="2527" max="2527" width="13.42578125" style="4" customWidth="1"/>
    <col min="2528" max="2528" width="11.7109375" style="4" customWidth="1"/>
    <col min="2529" max="2529" width="13" style="4" customWidth="1"/>
    <col min="2530" max="2530" width="13.42578125" style="4" bestFit="1" customWidth="1"/>
    <col min="2531" max="2778" width="11.42578125" style="4"/>
    <col min="2779" max="2779" width="62.85546875" style="4" customWidth="1"/>
    <col min="2780" max="2780" width="22.28515625" style="4" customWidth="1"/>
    <col min="2781" max="2781" width="18.140625" style="4" customWidth="1"/>
    <col min="2782" max="2782" width="16.85546875" style="4" customWidth="1"/>
    <col min="2783" max="2783" width="13.42578125" style="4" customWidth="1"/>
    <col min="2784" max="2784" width="11.7109375" style="4" customWidth="1"/>
    <col min="2785" max="2785" width="13" style="4" customWidth="1"/>
    <col min="2786" max="2786" width="13.42578125" style="4" bestFit="1" customWidth="1"/>
    <col min="2787" max="3034" width="11.42578125" style="4"/>
    <col min="3035" max="3035" width="62.85546875" style="4" customWidth="1"/>
    <col min="3036" max="3036" width="22.28515625" style="4" customWidth="1"/>
    <col min="3037" max="3037" width="18.140625" style="4" customWidth="1"/>
    <col min="3038" max="3038" width="16.85546875" style="4" customWidth="1"/>
    <col min="3039" max="3039" width="13.42578125" style="4" customWidth="1"/>
    <col min="3040" max="3040" width="11.7109375" style="4" customWidth="1"/>
    <col min="3041" max="3041" width="13" style="4" customWidth="1"/>
    <col min="3042" max="3042" width="13.42578125" style="4" bestFit="1" customWidth="1"/>
    <col min="3043" max="3290" width="11.42578125" style="4"/>
    <col min="3291" max="3291" width="62.85546875" style="4" customWidth="1"/>
    <col min="3292" max="3292" width="22.28515625" style="4" customWidth="1"/>
    <col min="3293" max="3293" width="18.140625" style="4" customWidth="1"/>
    <col min="3294" max="3294" width="16.85546875" style="4" customWidth="1"/>
    <col min="3295" max="3295" width="13.42578125" style="4" customWidth="1"/>
    <col min="3296" max="3296" width="11.7109375" style="4" customWidth="1"/>
    <col min="3297" max="3297" width="13" style="4" customWidth="1"/>
    <col min="3298" max="3298" width="13.42578125" style="4" bestFit="1" customWidth="1"/>
    <col min="3299" max="3546" width="11.42578125" style="4"/>
    <col min="3547" max="3547" width="62.85546875" style="4" customWidth="1"/>
    <col min="3548" max="3548" width="22.28515625" style="4" customWidth="1"/>
    <col min="3549" max="3549" width="18.140625" style="4" customWidth="1"/>
    <col min="3550" max="3550" width="16.85546875" style="4" customWidth="1"/>
    <col min="3551" max="3551" width="13.42578125" style="4" customWidth="1"/>
    <col min="3552" max="3552" width="11.7109375" style="4" customWidth="1"/>
    <col min="3553" max="3553" width="13" style="4" customWidth="1"/>
    <col min="3554" max="3554" width="13.42578125" style="4" bestFit="1" customWidth="1"/>
    <col min="3555" max="3802" width="11.42578125" style="4"/>
    <col min="3803" max="3803" width="62.85546875" style="4" customWidth="1"/>
    <col min="3804" max="3804" width="22.28515625" style="4" customWidth="1"/>
    <col min="3805" max="3805" width="18.140625" style="4" customWidth="1"/>
    <col min="3806" max="3806" width="16.85546875" style="4" customWidth="1"/>
    <col min="3807" max="3807" width="13.42578125" style="4" customWidth="1"/>
    <col min="3808" max="3808" width="11.7109375" style="4" customWidth="1"/>
    <col min="3809" max="3809" width="13" style="4" customWidth="1"/>
    <col min="3810" max="3810" width="13.42578125" style="4" bestFit="1" customWidth="1"/>
    <col min="3811" max="4058" width="11.42578125" style="4"/>
    <col min="4059" max="4059" width="62.85546875" style="4" customWidth="1"/>
    <col min="4060" max="4060" width="22.28515625" style="4" customWidth="1"/>
    <col min="4061" max="4061" width="18.140625" style="4" customWidth="1"/>
    <col min="4062" max="4062" width="16.85546875" style="4" customWidth="1"/>
    <col min="4063" max="4063" width="13.42578125" style="4" customWidth="1"/>
    <col min="4064" max="4064" width="11.7109375" style="4" customWidth="1"/>
    <col min="4065" max="4065" width="13" style="4" customWidth="1"/>
    <col min="4066" max="4066" width="13.42578125" style="4" bestFit="1" customWidth="1"/>
    <col min="4067" max="4314" width="11.42578125" style="4"/>
    <col min="4315" max="4315" width="62.85546875" style="4" customWidth="1"/>
    <col min="4316" max="4316" width="22.28515625" style="4" customWidth="1"/>
    <col min="4317" max="4317" width="18.140625" style="4" customWidth="1"/>
    <col min="4318" max="4318" width="16.85546875" style="4" customWidth="1"/>
    <col min="4319" max="4319" width="13.42578125" style="4" customWidth="1"/>
    <col min="4320" max="4320" width="11.7109375" style="4" customWidth="1"/>
    <col min="4321" max="4321" width="13" style="4" customWidth="1"/>
    <col min="4322" max="4322" width="13.42578125" style="4" bestFit="1" customWidth="1"/>
    <col min="4323" max="4570" width="11.42578125" style="4"/>
    <col min="4571" max="4571" width="62.85546875" style="4" customWidth="1"/>
    <col min="4572" max="4572" width="22.28515625" style="4" customWidth="1"/>
    <col min="4573" max="4573" width="18.140625" style="4" customWidth="1"/>
    <col min="4574" max="4574" width="16.85546875" style="4" customWidth="1"/>
    <col min="4575" max="4575" width="13.42578125" style="4" customWidth="1"/>
    <col min="4576" max="4576" width="11.7109375" style="4" customWidth="1"/>
    <col min="4577" max="4577" width="13" style="4" customWidth="1"/>
    <col min="4578" max="4578" width="13.42578125" style="4" bestFit="1" customWidth="1"/>
    <col min="4579" max="4826" width="11.42578125" style="4"/>
    <col min="4827" max="4827" width="62.85546875" style="4" customWidth="1"/>
    <col min="4828" max="4828" width="22.28515625" style="4" customWidth="1"/>
    <col min="4829" max="4829" width="18.140625" style="4" customWidth="1"/>
    <col min="4830" max="4830" width="16.85546875" style="4" customWidth="1"/>
    <col min="4831" max="4831" width="13.42578125" style="4" customWidth="1"/>
    <col min="4832" max="4832" width="11.7109375" style="4" customWidth="1"/>
    <col min="4833" max="4833" width="13" style="4" customWidth="1"/>
    <col min="4834" max="4834" width="13.42578125" style="4" bestFit="1" customWidth="1"/>
    <col min="4835" max="5082" width="11.42578125" style="4"/>
    <col min="5083" max="5083" width="62.85546875" style="4" customWidth="1"/>
    <col min="5084" max="5084" width="22.28515625" style="4" customWidth="1"/>
    <col min="5085" max="5085" width="18.140625" style="4" customWidth="1"/>
    <col min="5086" max="5086" width="16.85546875" style="4" customWidth="1"/>
    <col min="5087" max="5087" width="13.42578125" style="4" customWidth="1"/>
    <col min="5088" max="5088" width="11.7109375" style="4" customWidth="1"/>
    <col min="5089" max="5089" width="13" style="4" customWidth="1"/>
    <col min="5090" max="5090" width="13.42578125" style="4" bestFit="1" customWidth="1"/>
    <col min="5091" max="5338" width="11.42578125" style="4"/>
    <col min="5339" max="5339" width="62.85546875" style="4" customWidth="1"/>
    <col min="5340" max="5340" width="22.28515625" style="4" customWidth="1"/>
    <col min="5341" max="5341" width="18.140625" style="4" customWidth="1"/>
    <col min="5342" max="5342" width="16.85546875" style="4" customWidth="1"/>
    <col min="5343" max="5343" width="13.42578125" style="4" customWidth="1"/>
    <col min="5344" max="5344" width="11.7109375" style="4" customWidth="1"/>
    <col min="5345" max="5345" width="13" style="4" customWidth="1"/>
    <col min="5346" max="5346" width="13.42578125" style="4" bestFit="1" customWidth="1"/>
    <col min="5347" max="5594" width="11.42578125" style="4"/>
    <col min="5595" max="5595" width="62.85546875" style="4" customWidth="1"/>
    <col min="5596" max="5596" width="22.28515625" style="4" customWidth="1"/>
    <col min="5597" max="5597" width="18.140625" style="4" customWidth="1"/>
    <col min="5598" max="5598" width="16.85546875" style="4" customWidth="1"/>
    <col min="5599" max="5599" width="13.42578125" style="4" customWidth="1"/>
    <col min="5600" max="5600" width="11.7109375" style="4" customWidth="1"/>
    <col min="5601" max="5601" width="13" style="4" customWidth="1"/>
    <col min="5602" max="5602" width="13.42578125" style="4" bestFit="1" customWidth="1"/>
    <col min="5603" max="5850" width="11.42578125" style="4"/>
    <col min="5851" max="5851" width="62.85546875" style="4" customWidth="1"/>
    <col min="5852" max="5852" width="22.28515625" style="4" customWidth="1"/>
    <col min="5853" max="5853" width="18.140625" style="4" customWidth="1"/>
    <col min="5854" max="5854" width="16.85546875" style="4" customWidth="1"/>
    <col min="5855" max="5855" width="13.42578125" style="4" customWidth="1"/>
    <col min="5856" max="5856" width="11.7109375" style="4" customWidth="1"/>
    <col min="5857" max="5857" width="13" style="4" customWidth="1"/>
    <col min="5858" max="5858" width="13.42578125" style="4" bestFit="1" customWidth="1"/>
    <col min="5859" max="6106" width="11.42578125" style="4"/>
    <col min="6107" max="6107" width="62.85546875" style="4" customWidth="1"/>
    <col min="6108" max="6108" width="22.28515625" style="4" customWidth="1"/>
    <col min="6109" max="6109" width="18.140625" style="4" customWidth="1"/>
    <col min="6110" max="6110" width="16.85546875" style="4" customWidth="1"/>
    <col min="6111" max="6111" width="13.42578125" style="4" customWidth="1"/>
    <col min="6112" max="6112" width="11.7109375" style="4" customWidth="1"/>
    <col min="6113" max="6113" width="13" style="4" customWidth="1"/>
    <col min="6114" max="6114" width="13.42578125" style="4" bestFit="1" customWidth="1"/>
    <col min="6115" max="6362" width="11.42578125" style="4"/>
    <col min="6363" max="6363" width="62.85546875" style="4" customWidth="1"/>
    <col min="6364" max="6364" width="22.28515625" style="4" customWidth="1"/>
    <col min="6365" max="6365" width="18.140625" style="4" customWidth="1"/>
    <col min="6366" max="6366" width="16.85546875" style="4" customWidth="1"/>
    <col min="6367" max="6367" width="13.42578125" style="4" customWidth="1"/>
    <col min="6368" max="6368" width="11.7109375" style="4" customWidth="1"/>
    <col min="6369" max="6369" width="13" style="4" customWidth="1"/>
    <col min="6370" max="6370" width="13.42578125" style="4" bestFit="1" customWidth="1"/>
    <col min="6371" max="6618" width="11.42578125" style="4"/>
    <col min="6619" max="6619" width="62.85546875" style="4" customWidth="1"/>
    <col min="6620" max="6620" width="22.28515625" style="4" customWidth="1"/>
    <col min="6621" max="6621" width="18.140625" style="4" customWidth="1"/>
    <col min="6622" max="6622" width="16.85546875" style="4" customWidth="1"/>
    <col min="6623" max="6623" width="13.42578125" style="4" customWidth="1"/>
    <col min="6624" max="6624" width="11.7109375" style="4" customWidth="1"/>
    <col min="6625" max="6625" width="13" style="4" customWidth="1"/>
    <col min="6626" max="6626" width="13.42578125" style="4" bestFit="1" customWidth="1"/>
    <col min="6627" max="6874" width="11.42578125" style="4"/>
    <col min="6875" max="6875" width="62.85546875" style="4" customWidth="1"/>
    <col min="6876" max="6876" width="22.28515625" style="4" customWidth="1"/>
    <col min="6877" max="6877" width="18.140625" style="4" customWidth="1"/>
    <col min="6878" max="6878" width="16.85546875" style="4" customWidth="1"/>
    <col min="6879" max="6879" width="13.42578125" style="4" customWidth="1"/>
    <col min="6880" max="6880" width="11.7109375" style="4" customWidth="1"/>
    <col min="6881" max="6881" width="13" style="4" customWidth="1"/>
    <col min="6882" max="6882" width="13.42578125" style="4" bestFit="1" customWidth="1"/>
    <col min="6883" max="7130" width="11.42578125" style="4"/>
    <col min="7131" max="7131" width="62.85546875" style="4" customWidth="1"/>
    <col min="7132" max="7132" width="22.28515625" style="4" customWidth="1"/>
    <col min="7133" max="7133" width="18.140625" style="4" customWidth="1"/>
    <col min="7134" max="7134" width="16.85546875" style="4" customWidth="1"/>
    <col min="7135" max="7135" width="13.42578125" style="4" customWidth="1"/>
    <col min="7136" max="7136" width="11.7109375" style="4" customWidth="1"/>
    <col min="7137" max="7137" width="13" style="4" customWidth="1"/>
    <col min="7138" max="7138" width="13.42578125" style="4" bestFit="1" customWidth="1"/>
    <col min="7139" max="7386" width="11.42578125" style="4"/>
    <col min="7387" max="7387" width="62.85546875" style="4" customWidth="1"/>
    <col min="7388" max="7388" width="22.28515625" style="4" customWidth="1"/>
    <col min="7389" max="7389" width="18.140625" style="4" customWidth="1"/>
    <col min="7390" max="7390" width="16.85546875" style="4" customWidth="1"/>
    <col min="7391" max="7391" width="13.42578125" style="4" customWidth="1"/>
    <col min="7392" max="7392" width="11.7109375" style="4" customWidth="1"/>
    <col min="7393" max="7393" width="13" style="4" customWidth="1"/>
    <col min="7394" max="7394" width="13.42578125" style="4" bestFit="1" customWidth="1"/>
    <col min="7395" max="7642" width="11.42578125" style="4"/>
    <col min="7643" max="7643" width="62.85546875" style="4" customWidth="1"/>
    <col min="7644" max="7644" width="22.28515625" style="4" customWidth="1"/>
    <col min="7645" max="7645" width="18.140625" style="4" customWidth="1"/>
    <col min="7646" max="7646" width="16.85546875" style="4" customWidth="1"/>
    <col min="7647" max="7647" width="13.42578125" style="4" customWidth="1"/>
    <col min="7648" max="7648" width="11.7109375" style="4" customWidth="1"/>
    <col min="7649" max="7649" width="13" style="4" customWidth="1"/>
    <col min="7650" max="7650" width="13.42578125" style="4" bestFit="1" customWidth="1"/>
    <col min="7651" max="7898" width="11.42578125" style="4"/>
    <col min="7899" max="7899" width="62.85546875" style="4" customWidth="1"/>
    <col min="7900" max="7900" width="22.28515625" style="4" customWidth="1"/>
    <col min="7901" max="7901" width="18.140625" style="4" customWidth="1"/>
    <col min="7902" max="7902" width="16.85546875" style="4" customWidth="1"/>
    <col min="7903" max="7903" width="13.42578125" style="4" customWidth="1"/>
    <col min="7904" max="7904" width="11.7109375" style="4" customWidth="1"/>
    <col min="7905" max="7905" width="13" style="4" customWidth="1"/>
    <col min="7906" max="7906" width="13.42578125" style="4" bestFit="1" customWidth="1"/>
    <col min="7907" max="8154" width="11.42578125" style="4"/>
    <col min="8155" max="8155" width="62.85546875" style="4" customWidth="1"/>
    <col min="8156" max="8156" width="22.28515625" style="4" customWidth="1"/>
    <col min="8157" max="8157" width="18.140625" style="4" customWidth="1"/>
    <col min="8158" max="8158" width="16.85546875" style="4" customWidth="1"/>
    <col min="8159" max="8159" width="13.42578125" style="4" customWidth="1"/>
    <col min="8160" max="8160" width="11.7109375" style="4" customWidth="1"/>
    <col min="8161" max="8161" width="13" style="4" customWidth="1"/>
    <col min="8162" max="8162" width="13.42578125" style="4" bestFit="1" customWidth="1"/>
    <col min="8163" max="8410" width="11.42578125" style="4"/>
    <col min="8411" max="8411" width="62.85546875" style="4" customWidth="1"/>
    <col min="8412" max="8412" width="22.28515625" style="4" customWidth="1"/>
    <col min="8413" max="8413" width="18.140625" style="4" customWidth="1"/>
    <col min="8414" max="8414" width="16.85546875" style="4" customWidth="1"/>
    <col min="8415" max="8415" width="13.42578125" style="4" customWidth="1"/>
    <col min="8416" max="8416" width="11.7109375" style="4" customWidth="1"/>
    <col min="8417" max="8417" width="13" style="4" customWidth="1"/>
    <col min="8418" max="8418" width="13.42578125" style="4" bestFit="1" customWidth="1"/>
    <col min="8419" max="8666" width="11.42578125" style="4"/>
    <col min="8667" max="8667" width="62.85546875" style="4" customWidth="1"/>
    <col min="8668" max="8668" width="22.28515625" style="4" customWidth="1"/>
    <col min="8669" max="8669" width="18.140625" style="4" customWidth="1"/>
    <col min="8670" max="8670" width="16.85546875" style="4" customWidth="1"/>
    <col min="8671" max="8671" width="13.42578125" style="4" customWidth="1"/>
    <col min="8672" max="8672" width="11.7109375" style="4" customWidth="1"/>
    <col min="8673" max="8673" width="13" style="4" customWidth="1"/>
    <col min="8674" max="8674" width="13.42578125" style="4" bestFit="1" customWidth="1"/>
    <col min="8675" max="8922" width="11.42578125" style="4"/>
    <col min="8923" max="8923" width="62.85546875" style="4" customWidth="1"/>
    <col min="8924" max="8924" width="22.28515625" style="4" customWidth="1"/>
    <col min="8925" max="8925" width="18.140625" style="4" customWidth="1"/>
    <col min="8926" max="8926" width="16.85546875" style="4" customWidth="1"/>
    <col min="8927" max="8927" width="13.42578125" style="4" customWidth="1"/>
    <col min="8928" max="8928" width="11.7109375" style="4" customWidth="1"/>
    <col min="8929" max="8929" width="13" style="4" customWidth="1"/>
    <col min="8930" max="8930" width="13.42578125" style="4" bestFit="1" customWidth="1"/>
    <col min="8931" max="9178" width="11.42578125" style="4"/>
    <col min="9179" max="9179" width="62.85546875" style="4" customWidth="1"/>
    <col min="9180" max="9180" width="22.28515625" style="4" customWidth="1"/>
    <col min="9181" max="9181" width="18.140625" style="4" customWidth="1"/>
    <col min="9182" max="9182" width="16.85546875" style="4" customWidth="1"/>
    <col min="9183" max="9183" width="13.42578125" style="4" customWidth="1"/>
    <col min="9184" max="9184" width="11.7109375" style="4" customWidth="1"/>
    <col min="9185" max="9185" width="13" style="4" customWidth="1"/>
    <col min="9186" max="9186" width="13.42578125" style="4" bestFit="1" customWidth="1"/>
    <col min="9187" max="9434" width="11.42578125" style="4"/>
    <col min="9435" max="9435" width="62.85546875" style="4" customWidth="1"/>
    <col min="9436" max="9436" width="22.28515625" style="4" customWidth="1"/>
    <col min="9437" max="9437" width="18.140625" style="4" customWidth="1"/>
    <col min="9438" max="9438" width="16.85546875" style="4" customWidth="1"/>
    <col min="9439" max="9439" width="13.42578125" style="4" customWidth="1"/>
    <col min="9440" max="9440" width="11.7109375" style="4" customWidth="1"/>
    <col min="9441" max="9441" width="13" style="4" customWidth="1"/>
    <col min="9442" max="9442" width="13.42578125" style="4" bestFit="1" customWidth="1"/>
    <col min="9443" max="9690" width="11.42578125" style="4"/>
    <col min="9691" max="9691" width="62.85546875" style="4" customWidth="1"/>
    <col min="9692" max="9692" width="22.28515625" style="4" customWidth="1"/>
    <col min="9693" max="9693" width="18.140625" style="4" customWidth="1"/>
    <col min="9694" max="9694" width="16.85546875" style="4" customWidth="1"/>
    <col min="9695" max="9695" width="13.42578125" style="4" customWidth="1"/>
    <col min="9696" max="9696" width="11.7109375" style="4" customWidth="1"/>
    <col min="9697" max="9697" width="13" style="4" customWidth="1"/>
    <col min="9698" max="9698" width="13.42578125" style="4" bestFit="1" customWidth="1"/>
    <col min="9699" max="9946" width="11.42578125" style="4"/>
    <col min="9947" max="9947" width="62.85546875" style="4" customWidth="1"/>
    <col min="9948" max="9948" width="22.28515625" style="4" customWidth="1"/>
    <col min="9949" max="9949" width="18.140625" style="4" customWidth="1"/>
    <col min="9950" max="9950" width="16.85546875" style="4" customWidth="1"/>
    <col min="9951" max="9951" width="13.42578125" style="4" customWidth="1"/>
    <col min="9952" max="9952" width="11.7109375" style="4" customWidth="1"/>
    <col min="9953" max="9953" width="13" style="4" customWidth="1"/>
    <col min="9954" max="9954" width="13.42578125" style="4" bestFit="1" customWidth="1"/>
    <col min="9955" max="10202" width="11.42578125" style="4"/>
    <col min="10203" max="10203" width="62.85546875" style="4" customWidth="1"/>
    <col min="10204" max="10204" width="22.28515625" style="4" customWidth="1"/>
    <col min="10205" max="10205" width="18.140625" style="4" customWidth="1"/>
    <col min="10206" max="10206" width="16.85546875" style="4" customWidth="1"/>
    <col min="10207" max="10207" width="13.42578125" style="4" customWidth="1"/>
    <col min="10208" max="10208" width="11.7109375" style="4" customWidth="1"/>
    <col min="10209" max="10209" width="13" style="4" customWidth="1"/>
    <col min="10210" max="10210" width="13.42578125" style="4" bestFit="1" customWidth="1"/>
    <col min="10211" max="10458" width="11.42578125" style="4"/>
    <col min="10459" max="10459" width="62.85546875" style="4" customWidth="1"/>
    <col min="10460" max="10460" width="22.28515625" style="4" customWidth="1"/>
    <col min="10461" max="10461" width="18.140625" style="4" customWidth="1"/>
    <col min="10462" max="10462" width="16.85546875" style="4" customWidth="1"/>
    <col min="10463" max="10463" width="13.42578125" style="4" customWidth="1"/>
    <col min="10464" max="10464" width="11.7109375" style="4" customWidth="1"/>
    <col min="10465" max="10465" width="13" style="4" customWidth="1"/>
    <col min="10466" max="10466" width="13.42578125" style="4" bestFit="1" customWidth="1"/>
    <col min="10467" max="10714" width="11.42578125" style="4"/>
    <col min="10715" max="10715" width="62.85546875" style="4" customWidth="1"/>
    <col min="10716" max="10716" width="22.28515625" style="4" customWidth="1"/>
    <col min="10717" max="10717" width="18.140625" style="4" customWidth="1"/>
    <col min="10718" max="10718" width="16.85546875" style="4" customWidth="1"/>
    <col min="10719" max="10719" width="13.42578125" style="4" customWidth="1"/>
    <col min="10720" max="10720" width="11.7109375" style="4" customWidth="1"/>
    <col min="10721" max="10721" width="13" style="4" customWidth="1"/>
    <col min="10722" max="10722" width="13.42578125" style="4" bestFit="1" customWidth="1"/>
    <col min="10723" max="10970" width="11.42578125" style="4"/>
    <col min="10971" max="10971" width="62.85546875" style="4" customWidth="1"/>
    <col min="10972" max="10972" width="22.28515625" style="4" customWidth="1"/>
    <col min="10973" max="10973" width="18.140625" style="4" customWidth="1"/>
    <col min="10974" max="10974" width="16.85546875" style="4" customWidth="1"/>
    <col min="10975" max="10975" width="13.42578125" style="4" customWidth="1"/>
    <col min="10976" max="10976" width="11.7109375" style="4" customWidth="1"/>
    <col min="10977" max="10977" width="13" style="4" customWidth="1"/>
    <col min="10978" max="10978" width="13.42578125" style="4" bestFit="1" customWidth="1"/>
    <col min="10979" max="11226" width="11.42578125" style="4"/>
    <col min="11227" max="11227" width="62.85546875" style="4" customWidth="1"/>
    <col min="11228" max="11228" width="22.28515625" style="4" customWidth="1"/>
    <col min="11229" max="11229" width="18.140625" style="4" customWidth="1"/>
    <col min="11230" max="11230" width="16.85546875" style="4" customWidth="1"/>
    <col min="11231" max="11231" width="13.42578125" style="4" customWidth="1"/>
    <col min="11232" max="11232" width="11.7109375" style="4" customWidth="1"/>
    <col min="11233" max="11233" width="13" style="4" customWidth="1"/>
    <col min="11234" max="11234" width="13.42578125" style="4" bestFit="1" customWidth="1"/>
    <col min="11235" max="11482" width="11.42578125" style="4"/>
    <col min="11483" max="11483" width="62.85546875" style="4" customWidth="1"/>
    <col min="11484" max="11484" width="22.28515625" style="4" customWidth="1"/>
    <col min="11485" max="11485" width="18.140625" style="4" customWidth="1"/>
    <col min="11486" max="11486" width="16.85546875" style="4" customWidth="1"/>
    <col min="11487" max="11487" width="13.42578125" style="4" customWidth="1"/>
    <col min="11488" max="11488" width="11.7109375" style="4" customWidth="1"/>
    <col min="11489" max="11489" width="13" style="4" customWidth="1"/>
    <col min="11490" max="11490" width="13.42578125" style="4" bestFit="1" customWidth="1"/>
    <col min="11491" max="11738" width="11.42578125" style="4"/>
    <col min="11739" max="11739" width="62.85546875" style="4" customWidth="1"/>
    <col min="11740" max="11740" width="22.28515625" style="4" customWidth="1"/>
    <col min="11741" max="11741" width="18.140625" style="4" customWidth="1"/>
    <col min="11742" max="11742" width="16.85546875" style="4" customWidth="1"/>
    <col min="11743" max="11743" width="13.42578125" style="4" customWidth="1"/>
    <col min="11744" max="11744" width="11.7109375" style="4" customWidth="1"/>
    <col min="11745" max="11745" width="13" style="4" customWidth="1"/>
    <col min="11746" max="11746" width="13.42578125" style="4" bestFit="1" customWidth="1"/>
    <col min="11747" max="11994" width="11.42578125" style="4"/>
    <col min="11995" max="11995" width="62.85546875" style="4" customWidth="1"/>
    <col min="11996" max="11996" width="22.28515625" style="4" customWidth="1"/>
    <col min="11997" max="11997" width="18.140625" style="4" customWidth="1"/>
    <col min="11998" max="11998" width="16.85546875" style="4" customWidth="1"/>
    <col min="11999" max="11999" width="13.42578125" style="4" customWidth="1"/>
    <col min="12000" max="12000" width="11.7109375" style="4" customWidth="1"/>
    <col min="12001" max="12001" width="13" style="4" customWidth="1"/>
    <col min="12002" max="12002" width="13.42578125" style="4" bestFit="1" customWidth="1"/>
    <col min="12003" max="12250" width="11.42578125" style="4"/>
    <col min="12251" max="12251" width="62.85546875" style="4" customWidth="1"/>
    <col min="12252" max="12252" width="22.28515625" style="4" customWidth="1"/>
    <col min="12253" max="12253" width="18.140625" style="4" customWidth="1"/>
    <col min="12254" max="12254" width="16.85546875" style="4" customWidth="1"/>
    <col min="12255" max="12255" width="13.42578125" style="4" customWidth="1"/>
    <col min="12256" max="12256" width="11.7109375" style="4" customWidth="1"/>
    <col min="12257" max="12257" width="13" style="4" customWidth="1"/>
    <col min="12258" max="12258" width="13.42578125" style="4" bestFit="1" customWidth="1"/>
    <col min="12259" max="12506" width="11.42578125" style="4"/>
    <col min="12507" max="12507" width="62.85546875" style="4" customWidth="1"/>
    <col min="12508" max="12508" width="22.28515625" style="4" customWidth="1"/>
    <col min="12509" max="12509" width="18.140625" style="4" customWidth="1"/>
    <col min="12510" max="12510" width="16.85546875" style="4" customWidth="1"/>
    <col min="12511" max="12511" width="13.42578125" style="4" customWidth="1"/>
    <col min="12512" max="12512" width="11.7109375" style="4" customWidth="1"/>
    <col min="12513" max="12513" width="13" style="4" customWidth="1"/>
    <col min="12514" max="12514" width="13.42578125" style="4" bestFit="1" customWidth="1"/>
    <col min="12515" max="12762" width="11.42578125" style="4"/>
    <col min="12763" max="12763" width="62.85546875" style="4" customWidth="1"/>
    <col min="12764" max="12764" width="22.28515625" style="4" customWidth="1"/>
    <col min="12765" max="12765" width="18.140625" style="4" customWidth="1"/>
    <col min="12766" max="12766" width="16.85546875" style="4" customWidth="1"/>
    <col min="12767" max="12767" width="13.42578125" style="4" customWidth="1"/>
    <col min="12768" max="12768" width="11.7109375" style="4" customWidth="1"/>
    <col min="12769" max="12769" width="13" style="4" customWidth="1"/>
    <col min="12770" max="12770" width="13.42578125" style="4" bestFit="1" customWidth="1"/>
    <col min="12771" max="13018" width="11.42578125" style="4"/>
    <col min="13019" max="13019" width="62.85546875" style="4" customWidth="1"/>
    <col min="13020" max="13020" width="22.28515625" style="4" customWidth="1"/>
    <col min="13021" max="13021" width="18.140625" style="4" customWidth="1"/>
    <col min="13022" max="13022" width="16.85546875" style="4" customWidth="1"/>
    <col min="13023" max="13023" width="13.42578125" style="4" customWidth="1"/>
    <col min="13024" max="13024" width="11.7109375" style="4" customWidth="1"/>
    <col min="13025" max="13025" width="13" style="4" customWidth="1"/>
    <col min="13026" max="13026" width="13.42578125" style="4" bestFit="1" customWidth="1"/>
    <col min="13027" max="13274" width="11.42578125" style="4"/>
    <col min="13275" max="13275" width="62.85546875" style="4" customWidth="1"/>
    <col min="13276" max="13276" width="22.28515625" style="4" customWidth="1"/>
    <col min="13277" max="13277" width="18.140625" style="4" customWidth="1"/>
    <col min="13278" max="13278" width="16.85546875" style="4" customWidth="1"/>
    <col min="13279" max="13279" width="13.42578125" style="4" customWidth="1"/>
    <col min="13280" max="13280" width="11.7109375" style="4" customWidth="1"/>
    <col min="13281" max="13281" width="13" style="4" customWidth="1"/>
    <col min="13282" max="13282" width="13.42578125" style="4" bestFit="1" customWidth="1"/>
    <col min="13283" max="13530" width="11.42578125" style="4"/>
    <col min="13531" max="13531" width="62.85546875" style="4" customWidth="1"/>
    <col min="13532" max="13532" width="22.28515625" style="4" customWidth="1"/>
    <col min="13533" max="13533" width="18.140625" style="4" customWidth="1"/>
    <col min="13534" max="13534" width="16.85546875" style="4" customWidth="1"/>
    <col min="13535" max="13535" width="13.42578125" style="4" customWidth="1"/>
    <col min="13536" max="13536" width="11.7109375" style="4" customWidth="1"/>
    <col min="13537" max="13537" width="13" style="4" customWidth="1"/>
    <col min="13538" max="13538" width="13.42578125" style="4" bestFit="1" customWidth="1"/>
    <col min="13539" max="13786" width="11.42578125" style="4"/>
    <col min="13787" max="13787" width="62.85546875" style="4" customWidth="1"/>
    <col min="13788" max="13788" width="22.28515625" style="4" customWidth="1"/>
    <col min="13789" max="13789" width="18.140625" style="4" customWidth="1"/>
    <col min="13790" max="13790" width="16.85546875" style="4" customWidth="1"/>
    <col min="13791" max="13791" width="13.42578125" style="4" customWidth="1"/>
    <col min="13792" max="13792" width="11.7109375" style="4" customWidth="1"/>
    <col min="13793" max="13793" width="13" style="4" customWidth="1"/>
    <col min="13794" max="13794" width="13.42578125" style="4" bestFit="1" customWidth="1"/>
    <col min="13795" max="14042" width="11.42578125" style="4"/>
    <col min="14043" max="14043" width="62.85546875" style="4" customWidth="1"/>
    <col min="14044" max="14044" width="22.28515625" style="4" customWidth="1"/>
    <col min="14045" max="14045" width="18.140625" style="4" customWidth="1"/>
    <col min="14046" max="14046" width="16.85546875" style="4" customWidth="1"/>
    <col min="14047" max="14047" width="13.42578125" style="4" customWidth="1"/>
    <col min="14048" max="14048" width="11.7109375" style="4" customWidth="1"/>
    <col min="14049" max="14049" width="13" style="4" customWidth="1"/>
    <col min="14050" max="14050" width="13.42578125" style="4" bestFit="1" customWidth="1"/>
    <col min="14051" max="14298" width="11.42578125" style="4"/>
    <col min="14299" max="14299" width="62.85546875" style="4" customWidth="1"/>
    <col min="14300" max="14300" width="22.28515625" style="4" customWidth="1"/>
    <col min="14301" max="14301" width="18.140625" style="4" customWidth="1"/>
    <col min="14302" max="14302" width="16.85546875" style="4" customWidth="1"/>
    <col min="14303" max="14303" width="13.42578125" style="4" customWidth="1"/>
    <col min="14304" max="14304" width="11.7109375" style="4" customWidth="1"/>
    <col min="14305" max="14305" width="13" style="4" customWidth="1"/>
    <col min="14306" max="14306" width="13.42578125" style="4" bestFit="1" customWidth="1"/>
    <col min="14307" max="14554" width="11.42578125" style="4"/>
    <col min="14555" max="14555" width="62.85546875" style="4" customWidth="1"/>
    <col min="14556" max="14556" width="22.28515625" style="4" customWidth="1"/>
    <col min="14557" max="14557" width="18.140625" style="4" customWidth="1"/>
    <col min="14558" max="14558" width="16.85546875" style="4" customWidth="1"/>
    <col min="14559" max="14559" width="13.42578125" style="4" customWidth="1"/>
    <col min="14560" max="14560" width="11.7109375" style="4" customWidth="1"/>
    <col min="14561" max="14561" width="13" style="4" customWidth="1"/>
    <col min="14562" max="14562" width="13.42578125" style="4" bestFit="1" customWidth="1"/>
    <col min="14563" max="14810" width="11.42578125" style="4"/>
    <col min="14811" max="14811" width="62.85546875" style="4" customWidth="1"/>
    <col min="14812" max="14812" width="22.28515625" style="4" customWidth="1"/>
    <col min="14813" max="14813" width="18.140625" style="4" customWidth="1"/>
    <col min="14814" max="14814" width="16.85546875" style="4" customWidth="1"/>
    <col min="14815" max="14815" width="13.42578125" style="4" customWidth="1"/>
    <col min="14816" max="14816" width="11.7109375" style="4" customWidth="1"/>
    <col min="14817" max="14817" width="13" style="4" customWidth="1"/>
    <col min="14818" max="14818" width="13.42578125" style="4" bestFit="1" customWidth="1"/>
    <col min="14819" max="15066" width="11.42578125" style="4"/>
    <col min="15067" max="15067" width="62.85546875" style="4" customWidth="1"/>
    <col min="15068" max="15068" width="22.28515625" style="4" customWidth="1"/>
    <col min="15069" max="15069" width="18.140625" style="4" customWidth="1"/>
    <col min="15070" max="15070" width="16.85546875" style="4" customWidth="1"/>
    <col min="15071" max="15071" width="13.42578125" style="4" customWidth="1"/>
    <col min="15072" max="15072" width="11.7109375" style="4" customWidth="1"/>
    <col min="15073" max="15073" width="13" style="4" customWidth="1"/>
    <col min="15074" max="15074" width="13.42578125" style="4" bestFit="1" customWidth="1"/>
    <col min="15075" max="15322" width="11.42578125" style="4"/>
    <col min="15323" max="15323" width="62.85546875" style="4" customWidth="1"/>
    <col min="15324" max="15324" width="22.28515625" style="4" customWidth="1"/>
    <col min="15325" max="15325" width="18.140625" style="4" customWidth="1"/>
    <col min="15326" max="15326" width="16.85546875" style="4" customWidth="1"/>
    <col min="15327" max="15327" width="13.42578125" style="4" customWidth="1"/>
    <col min="15328" max="15328" width="11.7109375" style="4" customWidth="1"/>
    <col min="15329" max="15329" width="13" style="4" customWidth="1"/>
    <col min="15330" max="15330" width="13.42578125" style="4" bestFit="1" customWidth="1"/>
    <col min="15331" max="15578" width="11.42578125" style="4"/>
    <col min="15579" max="15579" width="62.85546875" style="4" customWidth="1"/>
    <col min="15580" max="15580" width="22.28515625" style="4" customWidth="1"/>
    <col min="15581" max="15581" width="18.140625" style="4" customWidth="1"/>
    <col min="15582" max="15582" width="16.85546875" style="4" customWidth="1"/>
    <col min="15583" max="15583" width="13.42578125" style="4" customWidth="1"/>
    <col min="15584" max="15584" width="11.7109375" style="4" customWidth="1"/>
    <col min="15585" max="15585" width="13" style="4" customWidth="1"/>
    <col min="15586" max="15586" width="13.42578125" style="4" bestFit="1" customWidth="1"/>
    <col min="15587" max="15834" width="11.42578125" style="4"/>
    <col min="15835" max="15835" width="62.85546875" style="4" customWidth="1"/>
    <col min="15836" max="15836" width="22.28515625" style="4" customWidth="1"/>
    <col min="15837" max="15837" width="18.140625" style="4" customWidth="1"/>
    <col min="15838" max="15838" width="16.85546875" style="4" customWidth="1"/>
    <col min="15839" max="15839" width="13.42578125" style="4" customWidth="1"/>
    <col min="15840" max="15840" width="11.7109375" style="4" customWidth="1"/>
    <col min="15841" max="15841" width="13" style="4" customWidth="1"/>
    <col min="15842" max="15842" width="13.42578125" style="4" bestFit="1" customWidth="1"/>
    <col min="15843" max="16090" width="11.42578125" style="4"/>
    <col min="16091" max="16091" width="62.85546875" style="4" customWidth="1"/>
    <col min="16092" max="16092" width="22.28515625" style="4" customWidth="1"/>
    <col min="16093" max="16093" width="18.140625" style="4" customWidth="1"/>
    <col min="16094" max="16094" width="16.85546875" style="4" customWidth="1"/>
    <col min="16095" max="16095" width="13.42578125" style="4" customWidth="1"/>
    <col min="16096" max="16096" width="11.7109375" style="4" customWidth="1"/>
    <col min="16097" max="16097" width="13" style="4" customWidth="1"/>
    <col min="16098" max="16098" width="13.42578125" style="4" bestFit="1" customWidth="1"/>
    <col min="16099" max="16384" width="11.42578125" style="4"/>
  </cols>
  <sheetData>
    <row r="2" spans="1:7" x14ac:dyDescent="0.25">
      <c r="A2" s="498" t="s">
        <v>0</v>
      </c>
      <c r="B2" s="498"/>
      <c r="C2" s="498"/>
      <c r="D2" s="498"/>
      <c r="E2" s="498"/>
      <c r="F2" s="498"/>
      <c r="G2" s="498"/>
    </row>
    <row r="3" spans="1:7" x14ac:dyDescent="0.25">
      <c r="A3" s="498" t="s">
        <v>1</v>
      </c>
      <c r="B3" s="498"/>
      <c r="C3" s="498"/>
      <c r="D3" s="498"/>
      <c r="E3" s="498"/>
      <c r="F3" s="498"/>
      <c r="G3" s="498"/>
    </row>
    <row r="4" spans="1:7" x14ac:dyDescent="0.25">
      <c r="A4" s="498" t="s">
        <v>324</v>
      </c>
      <c r="B4" s="498"/>
      <c r="C4" s="498"/>
      <c r="D4" s="498"/>
      <c r="E4" s="498"/>
      <c r="F4" s="498"/>
      <c r="G4" s="498"/>
    </row>
    <row r="5" spans="1:7" x14ac:dyDescent="0.25">
      <c r="A5" s="8"/>
      <c r="B5" s="301"/>
      <c r="C5" s="9"/>
      <c r="D5" s="8"/>
      <c r="E5" s="8"/>
      <c r="F5" s="8"/>
      <c r="G5" s="8"/>
    </row>
    <row r="6" spans="1:7" x14ac:dyDescent="0.25">
      <c r="A6" s="10"/>
      <c r="B6" s="499" t="s">
        <v>3</v>
      </c>
      <c r="C6" s="500"/>
      <c r="D6" s="500"/>
      <c r="E6" s="501" t="s">
        <v>4</v>
      </c>
      <c r="F6" s="502"/>
      <c r="G6" s="502"/>
    </row>
    <row r="7" spans="1:7" ht="76.5" x14ac:dyDescent="0.25">
      <c r="A7" s="11" t="s">
        <v>5</v>
      </c>
      <c r="B7" s="302" t="s">
        <v>6</v>
      </c>
      <c r="C7" s="13" t="s">
        <v>7</v>
      </c>
      <c r="D7" s="14" t="s">
        <v>8</v>
      </c>
      <c r="E7" s="14" t="s">
        <v>9</v>
      </c>
      <c r="F7" s="14" t="s">
        <v>10</v>
      </c>
      <c r="G7" s="14" t="s">
        <v>11</v>
      </c>
    </row>
    <row r="8" spans="1:7" x14ac:dyDescent="0.25">
      <c r="A8" s="1" t="s">
        <v>325</v>
      </c>
      <c r="B8" s="1"/>
      <c r="C8" s="2">
        <f>SUM(C9)</f>
        <v>502000000</v>
      </c>
      <c r="D8" s="15"/>
      <c r="E8" s="15"/>
      <c r="F8" s="15"/>
      <c r="G8" s="15"/>
    </row>
    <row r="9" spans="1:7" x14ac:dyDescent="0.25">
      <c r="A9" s="16" t="s">
        <v>326</v>
      </c>
      <c r="B9" s="16"/>
      <c r="C9" s="17">
        <f>SUM(C10:C21)</f>
        <v>502000000</v>
      </c>
      <c r="D9" s="18"/>
      <c r="E9" s="19"/>
      <c r="F9" s="18"/>
      <c r="G9" s="18"/>
    </row>
    <row r="10" spans="1:7" ht="25.5" x14ac:dyDescent="0.25">
      <c r="A10" s="20" t="s">
        <v>327</v>
      </c>
      <c r="B10" s="162" t="s">
        <v>21</v>
      </c>
      <c r="C10" s="21">
        <v>20000000</v>
      </c>
      <c r="D10" s="28">
        <v>41000</v>
      </c>
      <c r="E10" s="28">
        <v>41061</v>
      </c>
      <c r="F10" s="28">
        <v>41061</v>
      </c>
      <c r="G10" s="28">
        <v>41091</v>
      </c>
    </row>
    <row r="11" spans="1:7" x14ac:dyDescent="0.25">
      <c r="A11" s="90" t="s">
        <v>328</v>
      </c>
      <c r="B11" s="163" t="s">
        <v>21</v>
      </c>
      <c r="C11" s="22">
        <v>15000000</v>
      </c>
      <c r="D11" s="23">
        <v>41061</v>
      </c>
      <c r="E11" s="23">
        <v>41091</v>
      </c>
      <c r="F11" s="23">
        <v>41091</v>
      </c>
      <c r="G11" s="23">
        <v>41334</v>
      </c>
    </row>
    <row r="12" spans="1:7" x14ac:dyDescent="0.25">
      <c r="A12" s="87" t="s">
        <v>329</v>
      </c>
      <c r="B12" s="163" t="s">
        <v>21</v>
      </c>
      <c r="C12" s="24">
        <v>10000000</v>
      </c>
      <c r="D12" s="23">
        <v>41000</v>
      </c>
      <c r="E12" s="23">
        <v>41061</v>
      </c>
      <c r="F12" s="23">
        <v>41061</v>
      </c>
      <c r="G12" s="23">
        <v>41122</v>
      </c>
    </row>
    <row r="13" spans="1:7" ht="25.5" x14ac:dyDescent="0.25">
      <c r="A13" s="25" t="s">
        <v>330</v>
      </c>
      <c r="B13" s="163" t="s">
        <v>21</v>
      </c>
      <c r="C13" s="24">
        <v>10000000</v>
      </c>
      <c r="D13" s="23">
        <v>40969</v>
      </c>
      <c r="E13" s="23">
        <v>41000</v>
      </c>
      <c r="F13" s="23">
        <v>41000</v>
      </c>
      <c r="G13" s="23">
        <v>41030</v>
      </c>
    </row>
    <row r="14" spans="1:7" ht="25.5" x14ac:dyDescent="0.25">
      <c r="A14" s="51" t="s">
        <v>331</v>
      </c>
      <c r="B14" s="106" t="s">
        <v>21</v>
      </c>
      <c r="C14" s="65">
        <v>5000000</v>
      </c>
      <c r="D14" s="170">
        <v>40969</v>
      </c>
      <c r="E14" s="170">
        <v>41000</v>
      </c>
      <c r="F14" s="170">
        <v>41000</v>
      </c>
      <c r="G14" s="170">
        <v>41030</v>
      </c>
    </row>
    <row r="15" spans="1:7" ht="25.5" x14ac:dyDescent="0.25">
      <c r="A15" s="51" t="s">
        <v>332</v>
      </c>
      <c r="B15" s="106" t="s">
        <v>21</v>
      </c>
      <c r="C15" s="65">
        <v>25000000</v>
      </c>
      <c r="D15" s="170">
        <v>40969</v>
      </c>
      <c r="E15" s="170">
        <v>41000</v>
      </c>
      <c r="F15" s="170">
        <v>41000</v>
      </c>
      <c r="G15" s="170">
        <v>41030</v>
      </c>
    </row>
    <row r="16" spans="1:7" ht="25.5" x14ac:dyDescent="0.25">
      <c r="A16" s="51" t="s">
        <v>333</v>
      </c>
      <c r="B16" s="106" t="s">
        <v>21</v>
      </c>
      <c r="C16" s="65">
        <v>120000000</v>
      </c>
      <c r="D16" s="170">
        <v>40969</v>
      </c>
      <c r="E16" s="170">
        <v>41061</v>
      </c>
      <c r="F16" s="170">
        <v>41061</v>
      </c>
      <c r="G16" s="170">
        <v>41244</v>
      </c>
    </row>
    <row r="17" spans="1:7" ht="25.5" x14ac:dyDescent="0.25">
      <c r="A17" s="51" t="s">
        <v>334</v>
      </c>
      <c r="B17" s="106" t="s">
        <v>21</v>
      </c>
      <c r="C17" s="65">
        <v>100000000</v>
      </c>
      <c r="D17" s="170">
        <v>40969</v>
      </c>
      <c r="E17" s="170">
        <v>41061</v>
      </c>
      <c r="F17" s="170">
        <v>41061</v>
      </c>
      <c r="G17" s="170">
        <v>41244</v>
      </c>
    </row>
    <row r="18" spans="1:7" ht="25.5" x14ac:dyDescent="0.25">
      <c r="A18" s="51" t="s">
        <v>335</v>
      </c>
      <c r="B18" s="106" t="s">
        <v>21</v>
      </c>
      <c r="C18" s="179">
        <v>32000000</v>
      </c>
      <c r="D18" s="170">
        <v>40969</v>
      </c>
      <c r="E18" s="170">
        <v>41030</v>
      </c>
      <c r="F18" s="170">
        <v>41061</v>
      </c>
      <c r="G18" s="170">
        <v>41244</v>
      </c>
    </row>
    <row r="19" spans="1:7" ht="25.5" x14ac:dyDescent="0.25">
      <c r="A19" s="51" t="s">
        <v>336</v>
      </c>
      <c r="B19" s="106" t="s">
        <v>21</v>
      </c>
      <c r="C19" s="179">
        <v>100000000</v>
      </c>
      <c r="D19" s="170">
        <v>40940</v>
      </c>
      <c r="E19" s="170">
        <v>40969</v>
      </c>
      <c r="F19" s="170">
        <v>40969</v>
      </c>
      <c r="G19" s="170">
        <v>41334</v>
      </c>
    </row>
    <row r="20" spans="1:7" ht="25.5" x14ac:dyDescent="0.25">
      <c r="A20" s="51" t="s">
        <v>337</v>
      </c>
      <c r="B20" s="106" t="s">
        <v>21</v>
      </c>
      <c r="C20" s="179">
        <v>45000000</v>
      </c>
      <c r="D20" s="170">
        <v>40969</v>
      </c>
      <c r="E20" s="170">
        <v>41000</v>
      </c>
      <c r="F20" s="170">
        <v>41000</v>
      </c>
      <c r="G20" s="170">
        <v>41183</v>
      </c>
    </row>
    <row r="21" spans="1:7" ht="25.5" x14ac:dyDescent="0.25">
      <c r="A21" s="51" t="s">
        <v>338</v>
      </c>
      <c r="B21" s="106" t="s">
        <v>21</v>
      </c>
      <c r="C21" s="179">
        <v>20000000</v>
      </c>
      <c r="D21" s="170">
        <v>41061</v>
      </c>
      <c r="E21" s="170">
        <v>41122</v>
      </c>
      <c r="F21" s="170">
        <v>41153</v>
      </c>
      <c r="G21" s="170">
        <v>41334</v>
      </c>
    </row>
    <row r="22" spans="1:7" ht="21" customHeight="1" x14ac:dyDescent="0.25"/>
  </sheetData>
  <mergeCells count="5">
    <mergeCell ref="A2:G2"/>
    <mergeCell ref="A3:G3"/>
    <mergeCell ref="A4:G4"/>
    <mergeCell ref="B6:D6"/>
    <mergeCell ref="E6:G6"/>
  </mergeCells>
  <pageMargins left="0.51181102362204722" right="0.51181102362204722" top="0.55118110236220474" bottom="0.55118110236220474" header="0.31496062992125984" footer="0.31496062992125984"/>
  <pageSetup scale="8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6AD8ED51A462064988735C0101B29AFB" ma:contentTypeVersion="1" ma:contentTypeDescription="Crear nuevo documento." ma:contentTypeScope="" ma:versionID="98cef9b5ddd4621b03c83135004e9149">
  <xsd:schema xmlns:xsd="http://www.w3.org/2001/XMLSchema" xmlns:xs="http://www.w3.org/2001/XMLSchema" xmlns:p="http://schemas.microsoft.com/office/2006/metadata/properties" xmlns:ns1="http://schemas.microsoft.com/sharepoint/v3" xmlns:ns2="b150946a-e91e-41f5-8b47-a9dbc3d237ee" targetNamespace="http://schemas.microsoft.com/office/2006/metadata/properties" ma:root="true" ma:fieldsID="96e1c95ccef33e519d7434a95d94b0df" ns1:_="" ns2:_="">
    <xsd:import namespace="http://schemas.microsoft.com/sharepoint/v3"/>
    <xsd:import namespace="b150946a-e91e-41f5-8b47-a9dbc3d237ee"/>
    <xsd:element name="properties">
      <xsd:complexType>
        <xsd:sequence>
          <xsd:element name="documentManagement">
            <xsd:complexType>
              <xsd:all>
                <xsd:element ref="ns2:_dlc_DocId" minOccurs="0"/>
                <xsd:element ref="ns2:_dlc_DocIdUrl" minOccurs="0"/>
                <xsd:element ref="ns2:_dlc_DocIdPersistId"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1" nillable="true" ma:displayName="Fecha de inicio programada" ma:description="" ma:hidden="true" ma:internalName="PublishingStartDate">
      <xsd:simpleType>
        <xsd:restriction base="dms:Unknown"/>
      </xsd:simpleType>
    </xsd:element>
    <xsd:element name="PublishingExpirationDate" ma:index="12" nillable="true" ma:displayName="Fecha de finalización programada" ma:description=""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b150946a-e91e-41f5-8b47-a9dbc3d237ee" elementFormDefault="qualified">
    <xsd:import namespace="http://schemas.microsoft.com/office/2006/documentManagement/types"/>
    <xsd:import namespace="http://schemas.microsoft.com/office/infopath/2007/PartnerControls"/>
    <xsd:element name="_dlc_DocId" ma:index="8" nillable="true" ma:displayName="Valor de Id. de documento" ma:description="El valor del identificador de documento asignado a este elemento." ma:internalName="_dlc_DocId" ma:readOnly="true">
      <xsd:simpleType>
        <xsd:restriction base="dms:Text"/>
      </xsd:simpleType>
    </xsd:element>
    <xsd:element name="_dlc_DocIdUrl" ma:index="9" nillable="true" ma:displayName="Id. de documento" ma:description="Vínculo permanente a este documento."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ct:contentTypeSchema xmlns:ct="http://schemas.microsoft.com/office/2006/metadata/contentType" xmlns:ma="http://schemas.microsoft.com/office/2006/metadata/properties/metaAttributes" ct:_="" ma:_="" ma:contentTypeName="Document" ma:contentTypeID="0x0101004A23AAF648E58A489B69C8FAF2AFF3D5" ma:contentTypeVersion="5" ma:contentTypeDescription="Create a new document." ma:contentTypeScope="" ma:versionID="ee2713eb6293a42b480ad65c2be284dc">
  <xsd:schema xmlns:xsd="http://www.w3.org/2001/XMLSchema" xmlns:xs="http://www.w3.org/2001/XMLSchema" xmlns:p="http://schemas.microsoft.com/office/2006/metadata/properties" xmlns:ns2="933bbb15-121b-475e-880e-726c5b9b4368" targetNamespace="http://schemas.microsoft.com/office/2006/metadata/properties" ma:root="true" ma:fieldsID="7a8f723fc23b94c9f7980d653739f2d3" ns2:_="">
    <xsd:import namespace="933bbb15-121b-475e-880e-726c5b9b4368"/>
    <xsd:element name="properties">
      <xsd:complexType>
        <xsd:sequence>
          <xsd:element name="documentManagement">
            <xsd:complexType>
              <xsd:all>
                <xsd:element ref="ns2:Descripci_x00f3_n" minOccurs="0"/>
                <xsd:element ref="ns2:Tipo_x0020_de_x0020_documento" minOccurs="0"/>
                <xsd:element ref="ns2:Formato" minOccurs="0"/>
                <xsd:element ref="ns2:Filtro" minOccurs="0"/>
                <xsd:element ref="ns2:Vigenci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33bbb15-121b-475e-880e-726c5b9b4368" elementFormDefault="qualified">
    <xsd:import namespace="http://schemas.microsoft.com/office/2006/documentManagement/types"/>
    <xsd:import namespace="http://schemas.microsoft.com/office/infopath/2007/PartnerControls"/>
    <xsd:element name="Descripci_x00f3_n" ma:index="8" nillable="true" ma:displayName="Descripción" ma:internalName="Descripci_x00f3_n">
      <xsd:simpleType>
        <xsd:restriction base="dms:Text">
          <xsd:maxLength value="255"/>
        </xsd:restriction>
      </xsd:simpleType>
    </xsd:element>
    <xsd:element name="Tipo_x0020_de_x0020_documento" ma:index="9" nillable="true" ma:displayName="Tipo de documento" ma:internalName="Tipo_x0020_de_x0020_documento">
      <xsd:simpleType>
        <xsd:restriction base="dms:Text">
          <xsd:maxLength value="255"/>
        </xsd:restriction>
      </xsd:simpleType>
    </xsd:element>
    <xsd:element name="Formato" ma:index="10" nillable="true" ma:displayName="Formato" ma:default="/Style%20Library/Images/pdf.svg" ma:format="Dropdown" ma:internalName="Formato">
      <xsd:simpleType>
        <xsd:restriction base="dms:Choice">
          <xsd:enumeration value="/Style%20Library/Images/pdf.svg"/>
          <xsd:enumeration value="/Style%20Library/Images/doc.svg"/>
          <xsd:enumeration value="/Style%20Library/Images/xls.svg"/>
          <xsd:enumeration value="/Style%20Library/Images/ppt.svg"/>
          <xsd:enumeration value="/Style%20Library/Images/jpg.svg"/>
        </xsd:restriction>
      </xsd:simpleType>
    </xsd:element>
    <xsd:element name="Filtro" ma:index="11" nillable="true" ma:displayName="Filtro" ma:internalName="Filtro">
      <xsd:simpleType>
        <xsd:restriction base="dms:Text">
          <xsd:maxLength value="255"/>
        </xsd:restriction>
      </xsd:simpleType>
    </xsd:element>
    <xsd:element name="Vigencia" ma:index="12" nillable="true" ma:displayName="Vigencia" ma:default="2016" ma:format="Dropdown" ma:internalName="Vigencia">
      <xsd:simpleType>
        <xsd:restriction base="dms:Choice">
          <xsd:enumeration value="2016"/>
          <xsd:enumeration value="2015"/>
          <xsd:enumeration value="2014"/>
          <xsd:enumeration value="2013"/>
          <xsd:enumeration value="2012"/>
          <xsd:enumeration value="2011"/>
          <xsd:enumeration value="2010"/>
          <xsd:enumeration value="2009"/>
          <xsd:enumeration value="2008"/>
          <xsd:enumeration value="2007"/>
          <xsd:enumeration value="2006"/>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Filtro xmlns="933bbb15-121b-475e-880e-726c5b9b4368">Metas</Filtro>
    <Tipo_x0020_de_x0020_documento xmlns="933bbb15-121b-475e-880e-726c5b9b4368" xsi:nil="true"/>
    <Descripci_x00f3_n xmlns="933bbb15-121b-475e-880e-726c5b9b4368">Plan de Acción de Inversión (PAI)</Descripci_x00f3_n>
    <Vigencia xmlns="933bbb15-121b-475e-880e-726c5b9b4368">2016</Vigencia>
    <Formato xmlns="933bbb15-121b-475e-880e-726c5b9b4368">/Style%20Library/Images/xls.svg</Formato>
  </documentManagement>
</p:properties>
</file>

<file path=customXml/itemProps1.xml><?xml version="1.0" encoding="utf-8"?>
<ds:datastoreItem xmlns:ds="http://schemas.openxmlformats.org/officeDocument/2006/customXml" ds:itemID="{E4F1F85B-1805-40BA-A296-A2F7A29DEF79}"/>
</file>

<file path=customXml/itemProps2.xml><?xml version="1.0" encoding="utf-8"?>
<ds:datastoreItem xmlns:ds="http://schemas.openxmlformats.org/officeDocument/2006/customXml" ds:itemID="{E55395FE-6B23-4E3A-9AD8-F8697B49AA23}"/>
</file>

<file path=customXml/itemProps3.xml><?xml version="1.0" encoding="utf-8"?>
<ds:datastoreItem xmlns:ds="http://schemas.openxmlformats.org/officeDocument/2006/customXml" ds:itemID="{50CF9D11-B80D-4A10-997C-BB0E963779E6}"/>
</file>

<file path=customXml/itemProps4.xml><?xml version="1.0" encoding="utf-8"?>
<ds:datastoreItem xmlns:ds="http://schemas.openxmlformats.org/officeDocument/2006/customXml" ds:itemID="{777456B4-127B-46B9-88B2-9C85BB09867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18</vt:i4>
      </vt:variant>
      <vt:variant>
        <vt:lpstr>Rangos con nombre</vt:lpstr>
      </vt:variant>
      <vt:variant>
        <vt:i4>10</vt:i4>
      </vt:variant>
    </vt:vector>
  </HeadingPairs>
  <TitlesOfParts>
    <vt:vector size="28" baseType="lpstr">
      <vt:lpstr>distribuccion presupuestal</vt:lpstr>
      <vt:lpstr>dir. desarrollo</vt:lpstr>
      <vt:lpstr>dir. telecomunicaciones</vt:lpstr>
      <vt:lpstr>dir. seg. aerop.</vt:lpstr>
      <vt:lpstr>dir. navegacion aerea</vt:lpstr>
      <vt:lpstr>sec. general</vt:lpstr>
      <vt:lpstr>dir. informatica</vt:lpstr>
      <vt:lpstr>grupo inmuebles</vt:lpstr>
      <vt:lpstr>dir. talento</vt:lpstr>
      <vt:lpstr>sec. seguridad aerea</vt:lpstr>
      <vt:lpstr>subdirección gral</vt:lpstr>
      <vt:lpstr>of. cea</vt:lpstr>
      <vt:lpstr>of. comercializacion</vt:lpstr>
      <vt:lpstr>reg cundinamarca</vt:lpstr>
      <vt:lpstr>reg antioquia</vt:lpstr>
      <vt:lpstr>reg atlantico</vt:lpstr>
      <vt:lpstr>reg norte santander</vt:lpstr>
      <vt:lpstr>reg meta</vt:lpstr>
      <vt:lpstr>'dir. desarrollo'!Títulos_a_imprimir</vt:lpstr>
      <vt:lpstr>'dir. informatica'!Títulos_a_imprimir</vt:lpstr>
      <vt:lpstr>'dir. navegacion aerea'!Títulos_a_imprimir</vt:lpstr>
      <vt:lpstr>'dir. seg. aerop.'!Títulos_a_imprimir</vt:lpstr>
      <vt:lpstr>'dir. telecomunicaciones'!Títulos_a_imprimir</vt:lpstr>
      <vt:lpstr>'reg antioquia'!Títulos_a_imprimir</vt:lpstr>
      <vt:lpstr>'reg atlantico'!Títulos_a_imprimir</vt:lpstr>
      <vt:lpstr>'reg cundinamarca'!Títulos_a_imprimir</vt:lpstr>
      <vt:lpstr>'reg meta'!Títulos_a_imprimir</vt:lpstr>
      <vt:lpstr>'reg norte santander'!Títulos_a_imprimir</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Cronogramas</dc:title>
  <dc:creator/>
  <cp:lastModifiedBy/>
  <dcterms:created xsi:type="dcterms:W3CDTF">2006-09-16T00:00:00Z</dcterms:created>
  <dcterms:modified xsi:type="dcterms:W3CDTF">2012-01-31T20:28:05Z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0x0101004A23AAF648E58A489B69C8FAF2AFF3D5</vt:lpwstr>
  </property>
  <property fmtid="{D5CDD505-2E9C-101B-9397-08002B2CF9AE}" pid="3" name="_dlc_DocIdItemGuid">
    <vt:lpwstr>5c71e187-ecc2-4c0f-ab89-461181f99ef8</vt:lpwstr>
  </property>
</Properties>
</file>